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stuart\Desktop\financial aid\New folder\files\"/>
    </mc:Choice>
  </mc:AlternateContent>
  <bookViews>
    <workbookView xWindow="0" yWindow="0" windowWidth="28800" windowHeight="11835" tabRatio="793" firstSheet="1" activeTab="5"/>
  </bookViews>
  <sheets>
    <sheet name="General Information " sheetId="10" r:id="rId1"/>
    <sheet name="Checklist" sheetId="11" r:id="rId2"/>
    <sheet name="1 Cover" sheetId="5" r:id="rId3"/>
    <sheet name="2 Direct Personnel" sheetId="1" r:id="rId4"/>
    <sheet name="3 Equipment Use Fee (Indirect)" sheetId="3" r:id="rId5"/>
    <sheet name="4 Fixed Direct Materials" sheetId="2" r:id="rId6"/>
    <sheet name="5 Subsidy Worksheet" sheetId="12" r:id="rId7"/>
    <sheet name="6 Lookback Analysis" sheetId="9" r:id="rId8"/>
    <sheet name="Variable Direct Materials" sheetId="6" r:id="rId9"/>
  </sheets>
  <definedNames>
    <definedName name="_xlnm.Print_Area" localSheetId="2">'1 Cover'!$A$1:$V$35</definedName>
    <definedName name="_xlnm.Print_Area" localSheetId="3">'2 Direct Personnel'!$A:$K</definedName>
    <definedName name="_xlnm.Print_Area" localSheetId="4">'3 Equipment Use Fee (Indirect)'!$A:$I</definedName>
    <definedName name="_xlnm.Print_Area" localSheetId="5">'4 Fixed Direct Materials'!$A$1:$I$16</definedName>
    <definedName name="_xlnm.Print_Area" localSheetId="7">'6 Lookback Analysis'!$A$1:$M$38</definedName>
    <definedName name="_xlnm.Print_Area" localSheetId="8">'Variable Direct Materials'!$A$1:$B$19</definedName>
    <definedName name="_xlnm.Print_Titles" localSheetId="3">'2 Direct Personnel'!$1:$1</definedName>
  </definedNames>
  <calcPr calcId="162913"/>
</workbook>
</file>

<file path=xl/calcChain.xml><?xml version="1.0" encoding="utf-8"?>
<calcChain xmlns="http://schemas.openxmlformats.org/spreadsheetml/2006/main">
  <c r="B17" i="6" l="1"/>
  <c r="C21" i="12" l="1"/>
  <c r="C23" i="12" s="1"/>
  <c r="A30" i="5" l="1"/>
  <c r="A29" i="5"/>
  <c r="I94" i="1"/>
  <c r="I97" i="1" s="1"/>
  <c r="D94" i="1"/>
  <c r="I84" i="1"/>
  <c r="I87" i="1" s="1"/>
  <c r="D84" i="1"/>
  <c r="I71" i="1"/>
  <c r="I74" i="1" s="1"/>
  <c r="D71" i="1"/>
  <c r="I55" i="1"/>
  <c r="I58" i="1" s="1"/>
  <c r="D55" i="1"/>
  <c r="A28" i="5"/>
  <c r="A27" i="5"/>
  <c r="A26" i="5"/>
  <c r="A25" i="5"/>
  <c r="I34" i="1"/>
  <c r="I37" i="1" s="1"/>
  <c r="D34" i="1"/>
  <c r="F33" i="1"/>
  <c r="G33" i="1" s="1"/>
  <c r="F32" i="1"/>
  <c r="G32" i="1" s="1"/>
  <c r="I24" i="1"/>
  <c r="I27" i="1" s="1"/>
  <c r="D24" i="1"/>
  <c r="I101" i="1" l="1"/>
  <c r="G34" i="1"/>
  <c r="I36" i="1" s="1"/>
  <c r="I38" i="1" s="1"/>
  <c r="G26" i="5" s="1"/>
  <c r="F34" i="1"/>
  <c r="F27" i="3" l="1"/>
  <c r="I36" i="9"/>
  <c r="E12" i="2"/>
  <c r="F93" i="1" l="1"/>
  <c r="G93" i="1" s="1"/>
  <c r="F92" i="1"/>
  <c r="F91" i="1"/>
  <c r="G91" i="1" s="1"/>
  <c r="F83" i="1"/>
  <c r="G83" i="1" s="1"/>
  <c r="F82" i="1"/>
  <c r="G82" i="1" s="1"/>
  <c r="F81" i="1"/>
  <c r="G81" i="1" s="1"/>
  <c r="F80" i="1"/>
  <c r="F79" i="1"/>
  <c r="G79" i="1" s="1"/>
  <c r="F70" i="1"/>
  <c r="G70" i="1" s="1"/>
  <c r="F69" i="1"/>
  <c r="G69" i="1" s="1"/>
  <c r="F68" i="1"/>
  <c r="G68" i="1" s="1"/>
  <c r="F67" i="1"/>
  <c r="G67" i="1" s="1"/>
  <c r="F66" i="1"/>
  <c r="G66" i="1" s="1"/>
  <c r="F65" i="1"/>
  <c r="G65" i="1" s="1"/>
  <c r="F64" i="1"/>
  <c r="G64" i="1" s="1"/>
  <c r="F63" i="1"/>
  <c r="F54" i="1"/>
  <c r="G54" i="1" s="1"/>
  <c r="F53" i="1"/>
  <c r="G53" i="1" s="1"/>
  <c r="F52" i="1"/>
  <c r="G52" i="1" s="1"/>
  <c r="F51" i="1"/>
  <c r="G51" i="1" s="1"/>
  <c r="F50" i="1"/>
  <c r="G50" i="1" s="1"/>
  <c r="F49" i="1"/>
  <c r="G49" i="1" s="1"/>
  <c r="F48" i="1"/>
  <c r="G48" i="1" s="1"/>
  <c r="F47" i="1"/>
  <c r="G47" i="1" s="1"/>
  <c r="F46" i="1"/>
  <c r="G46" i="1" s="1"/>
  <c r="F45" i="1"/>
  <c r="G45" i="1" s="1"/>
  <c r="F44" i="1"/>
  <c r="G44" i="1" s="1"/>
  <c r="F43" i="1"/>
  <c r="G43" i="1" s="1"/>
  <c r="F42" i="1"/>
  <c r="F11" i="1"/>
  <c r="G11" i="1" s="1"/>
  <c r="F12" i="1"/>
  <c r="G12" i="1" s="1"/>
  <c r="F13" i="1"/>
  <c r="G13" i="1" s="1"/>
  <c r="F14" i="1"/>
  <c r="G14" i="1" s="1"/>
  <c r="F15" i="1"/>
  <c r="G15" i="1" s="1"/>
  <c r="F16" i="1"/>
  <c r="G16" i="1" s="1"/>
  <c r="F17" i="1"/>
  <c r="F18" i="1"/>
  <c r="G18" i="1" s="1"/>
  <c r="F19" i="1"/>
  <c r="G19" i="1" s="1"/>
  <c r="F20" i="1"/>
  <c r="G20" i="1" s="1"/>
  <c r="F21" i="1"/>
  <c r="G21" i="1" s="1"/>
  <c r="F22" i="1"/>
  <c r="G22" i="1" s="1"/>
  <c r="F23" i="1"/>
  <c r="G23" i="1" s="1"/>
  <c r="G63" i="1" l="1"/>
  <c r="G71" i="1" s="1"/>
  <c r="I73" i="1" s="1"/>
  <c r="I75" i="1" s="1"/>
  <c r="G28" i="5" s="1"/>
  <c r="F71" i="1"/>
  <c r="G92" i="1"/>
  <c r="G94" i="1" s="1"/>
  <c r="I96" i="1" s="1"/>
  <c r="I98" i="1" s="1"/>
  <c r="G30" i="5" s="1"/>
  <c r="F94" i="1"/>
  <c r="G80" i="1"/>
  <c r="G84" i="1" s="1"/>
  <c r="I86" i="1" s="1"/>
  <c r="I88" i="1" s="1"/>
  <c r="G29" i="5" s="1"/>
  <c r="F84" i="1"/>
  <c r="G42" i="1"/>
  <c r="G55" i="1" s="1"/>
  <c r="I57" i="1" s="1"/>
  <c r="I59" i="1" s="1"/>
  <c r="G27" i="5" s="1"/>
  <c r="F55" i="1"/>
  <c r="G17" i="1"/>
  <c r="I27" i="9" l="1"/>
  <c r="I21" i="9"/>
  <c r="D11" i="3"/>
  <c r="F11" i="3" s="1"/>
  <c r="F10" i="1"/>
  <c r="D12" i="3"/>
  <c r="F12" i="3" s="1"/>
  <c r="D13" i="3"/>
  <c r="F13" i="3" s="1"/>
  <c r="D10" i="3"/>
  <c r="F10" i="3" s="1"/>
  <c r="E11" i="2"/>
  <c r="E13" i="2" s="1"/>
  <c r="L29" i="5" l="1"/>
  <c r="L28" i="5"/>
  <c r="L26" i="5"/>
  <c r="L27" i="5"/>
  <c r="L30" i="5"/>
  <c r="L25" i="5"/>
  <c r="I29" i="9"/>
  <c r="I33" i="9" s="1"/>
  <c r="I35" i="9" s="1"/>
  <c r="I37" i="9" s="1"/>
  <c r="F17" i="3"/>
  <c r="G10" i="1"/>
  <c r="F24" i="1"/>
  <c r="F26" i="3" l="1"/>
  <c r="F28" i="3" s="1"/>
  <c r="G24" i="1"/>
  <c r="I26" i="1" s="1"/>
  <c r="I28" i="1" s="1"/>
  <c r="G25" i="5" s="1"/>
  <c r="J30" i="5" l="1"/>
  <c r="R30" i="5" s="1"/>
  <c r="J27" i="5"/>
  <c r="R27" i="5" s="1"/>
  <c r="J29" i="5"/>
  <c r="R29" i="5" s="1"/>
  <c r="J28" i="5"/>
  <c r="R28" i="5" s="1"/>
  <c r="J26" i="5"/>
  <c r="R26" i="5" s="1"/>
  <c r="J25" i="5"/>
  <c r="R25" i="5"/>
</calcChain>
</file>

<file path=xl/comments1.xml><?xml version="1.0" encoding="utf-8"?>
<comments xmlns="http://schemas.openxmlformats.org/spreadsheetml/2006/main">
  <authors>
    <author>Franklin, Tamara R.  (HSC)</author>
  </authors>
  <commentList>
    <comment ref="C8" authorId="0" shapeId="0">
      <text>
        <r>
          <rPr>
            <b/>
            <sz val="9"/>
            <color indexed="81"/>
            <rFont val="Tahoma"/>
            <family val="2"/>
          </rPr>
          <t>Franklin, Tamara R.  (HSC):</t>
        </r>
        <r>
          <rPr>
            <sz val="9"/>
            <color indexed="81"/>
            <rFont val="Tahoma"/>
            <family val="2"/>
          </rPr>
          <t xml:space="preserve">
Effort is the percentage of time expected to be spent providing this service or in support of this service.</t>
        </r>
      </text>
    </comment>
    <comment ref="D8" authorId="0" shapeId="0">
      <text>
        <r>
          <rPr>
            <b/>
            <sz val="9"/>
            <color indexed="81"/>
            <rFont val="Tahoma"/>
            <family val="2"/>
          </rPr>
          <t>Franklin, Tamara R.  (HSC):</t>
        </r>
        <r>
          <rPr>
            <sz val="9"/>
            <color indexed="81"/>
            <rFont val="Tahoma"/>
            <family val="2"/>
          </rPr>
          <t xml:space="preserve">
Annual pay may be an estimate for the upcoming year or the actual pay for the prior year.</t>
        </r>
      </text>
    </comment>
    <comment ref="I8" authorId="0" shapeId="0">
      <text>
        <r>
          <rPr>
            <b/>
            <sz val="9"/>
            <color indexed="81"/>
            <rFont val="Tahoma"/>
            <family val="2"/>
          </rPr>
          <t>Franklin, Tamara R.  (HSC):</t>
        </r>
        <r>
          <rPr>
            <sz val="9"/>
            <color indexed="81"/>
            <rFont val="Tahoma"/>
            <family val="2"/>
          </rPr>
          <t xml:space="preserve">
How many hours does the employee have to dedicate?  Must adjust for holidays and paid leave.</t>
        </r>
      </text>
    </comment>
  </commentList>
</comments>
</file>

<file path=xl/sharedStrings.xml><?xml version="1.0" encoding="utf-8"?>
<sst xmlns="http://schemas.openxmlformats.org/spreadsheetml/2006/main" count="303" uniqueCount="217">
  <si>
    <t>Annual Salary &amp; Fringe</t>
  </si>
  <si>
    <t>Description</t>
  </si>
  <si>
    <t>DIRECT PERSONNEL COSTS:</t>
  </si>
  <si>
    <t>Employee #1</t>
  </si>
  <si>
    <t>Employee #2</t>
  </si>
  <si>
    <t>Amount</t>
  </si>
  <si>
    <t>Original Cost</t>
  </si>
  <si>
    <t>Estimated Life</t>
  </si>
  <si>
    <t>Annual Cost</t>
  </si>
  <si>
    <t>EQUIPMENT COST ANALYSIS</t>
  </si>
  <si>
    <t>PAGE 3</t>
  </si>
  <si>
    <t>PAGE 4</t>
  </si>
  <si>
    <t>Employee Name</t>
  </si>
  <si>
    <t>NOTE:  Please list only those employees that will be working on projects/providing services that will be performing the work to be billed for.</t>
  </si>
  <si>
    <t>On-Campus</t>
  </si>
  <si>
    <t>Federal</t>
  </si>
  <si>
    <t>Account Number:</t>
  </si>
  <si>
    <t>Description/Title of Service:</t>
  </si>
  <si>
    <t>per (unit)</t>
  </si>
  <si>
    <t>Date:</t>
  </si>
  <si>
    <t>SERVICE CENTER BILLING RATE APPROVAL REQUEST</t>
  </si>
  <si>
    <t>Department:</t>
  </si>
  <si>
    <t>Contact Person (name &amp; #):</t>
  </si>
  <si>
    <t>XT123456</t>
  </si>
  <si>
    <t>Department of Cost Accounting</t>
  </si>
  <si>
    <t>Becca Fedewa 4-4193</t>
  </si>
  <si>
    <t>BILLING RATE DOCUMENTATION SUMMARY</t>
  </si>
  <si>
    <t>Employee #4</t>
  </si>
  <si>
    <t>Employee #5</t>
  </si>
  <si>
    <t>NOTE:  Please include only those other direct expenses that will be directly attributable to the service.</t>
  </si>
  <si>
    <t>User Groups:</t>
  </si>
  <si>
    <t>EQUIPMENT USE FEE (INDIRECT)</t>
  </si>
  <si>
    <t>Cost Related to This Service</t>
  </si>
  <si>
    <t>Cost per Year Related to this Service</t>
  </si>
  <si>
    <t>% Related to this Serivce</t>
  </si>
  <si>
    <t>Total Equipment Cost</t>
  </si>
  <si>
    <t>Annual Amount</t>
  </si>
  <si>
    <t>Allocation Method for % Related to this Service:</t>
  </si>
  <si>
    <t>PAGE 2</t>
  </si>
  <si>
    <t>Based on estimated time each machine is used for this service compared to total time.  Differs for each machine, and the operational costs are the same as the machine when specifically identifiable.</t>
  </si>
  <si>
    <t>X</t>
  </si>
  <si>
    <t>Explanation (if higher):</t>
  </si>
  <si>
    <t>Prevailing Market Price (could also be to fund other dept. activities or build reserves)</t>
  </si>
  <si>
    <t>INSTRUCTIONS:</t>
  </si>
  <si>
    <t>PAGE 5</t>
  </si>
  <si>
    <t>First Time Request or Update/Renewal of Rates:</t>
  </si>
  <si>
    <t>If update/renewal, complete lookback analysis on Tab/Page 6</t>
  </si>
  <si>
    <t>LOOKBACK ANALYSIS (REQUIRED FOR UPDATED/RENEWED RATES)</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</si>
  <si>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</si>
  <si>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</si>
  <si>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</si>
  <si>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</si>
  <si>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</si>
  <si>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</si>
  <si>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Total Indirect Costs Allocated to this Service (using methods consistent with approved rates)</t>
  </si>
  <si>
    <t>NET COSTS OF PROVIDING THE SERVICE IN PRIOR PERIOD</t>
  </si>
  <si>
    <t>NET REVENUE GENERATED FOR COST RECOVERY</t>
  </si>
  <si>
    <t>PRIOR PERIOD NET (REVENUE LESS EXPENSES OR COSTS)</t>
  </si>
  <si>
    <t>PRIOR CUMULATIVE SURPLUS/(DEFICIT) FROM MOST RECENT LOOKBACK ANALYSIS</t>
  </si>
  <si>
    <t>Total Direct Expenses Incurred for Performing this Service in Prior Year</t>
  </si>
  <si>
    <t>EXPENSES OR COSTS - Prior Period (up to 2 years)</t>
  </si>
  <si>
    <t>REVENUE - Prior Period (up to 2 years</t>
  </si>
  <si>
    <t xml:space="preserve">Annual review is encouraged, but at least biennially (every 2 years) is required.  </t>
  </si>
  <si>
    <t>From:</t>
  </si>
  <si>
    <t>To:</t>
  </si>
  <si>
    <t>Time Period Used for Lookback</t>
  </si>
  <si>
    <t>Renewal</t>
  </si>
  <si>
    <t>Rate Effective Date:</t>
  </si>
  <si>
    <t>Surplus should not exceed 60 days of working capital</t>
  </si>
  <si>
    <t>HOUR</t>
  </si>
  <si>
    <t>Hourly Professional Services/Design Services/or Other Serivces (billed based on labor hours)</t>
  </si>
  <si>
    <t>To calculate the blended hourly rate, individuals with similar roles should be grouped together.  Under this method, employees must track hourly time</t>
  </si>
  <si>
    <t>Employee Title or Role</t>
  </si>
  <si>
    <t>Employee #3</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</si>
  <si>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</si>
  <si>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</si>
  <si>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</si>
  <si>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</si>
  <si>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</si>
  <si>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</si>
  <si>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</si>
  <si>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</si>
  <si>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</si>
  <si>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</si>
  <si>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</si>
  <si>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</si>
  <si>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</si>
  <si>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</si>
  <si>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</si>
  <si>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</si>
  <si>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</si>
  <si>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</si>
  <si>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</si>
  <si>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</si>
  <si>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</si>
  <si>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</si>
  <si>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</si>
  <si>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</si>
  <si>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</si>
  <si>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</si>
  <si>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</si>
  <si>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</si>
  <si>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</si>
  <si>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</si>
  <si>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</si>
  <si>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</si>
  <si>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</si>
  <si>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</si>
  <si>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</si>
  <si>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</si>
  <si>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Billable Hours/Year (this acct only)</t>
  </si>
  <si>
    <t>TOTAL BILLABLE HOURS</t>
  </si>
  <si>
    <t>PER HOUR (to Tab/Page 1)</t>
  </si>
  <si>
    <t>AVERAGE COST PER HOUR (for this Role)</t>
  </si>
  <si>
    <t>Employee #42</t>
  </si>
  <si>
    <t>Employee #43</t>
  </si>
  <si>
    <t>Employee #44</t>
  </si>
  <si>
    <t>Employee #45</t>
  </si>
  <si>
    <t>ASSISTANT OR STUDENT TECH</t>
  </si>
  <si>
    <t>ROLE:</t>
  </si>
  <si>
    <t>to Tab/Page 1</t>
  </si>
  <si>
    <t>TOTAL FOR THIS ROLE</t>
  </si>
  <si>
    <r>
      <t>TOTAL BILLABLE HOURS FOR</t>
    </r>
    <r>
      <rPr>
        <b/>
        <u/>
        <sz val="10"/>
        <rFont val="Arial"/>
        <family val="2"/>
      </rPr>
      <t xml:space="preserve"> ALL</t>
    </r>
    <r>
      <rPr>
        <b/>
        <sz val="10"/>
        <rFont val="Arial"/>
        <family val="2"/>
      </rPr>
      <t xml:space="preserve"> ROLES</t>
    </r>
  </si>
  <si>
    <t>TOTAL DIRECT PERSONNEL COST FOR THIS ROLE</t>
  </si>
  <si>
    <t>DIRECT LABOR  PER HOUR (PAGE/TAB2)</t>
  </si>
  <si>
    <t>SUMMARY OF ROLES/SERVICES</t>
  </si>
  <si>
    <t xml:space="preserve">TOTAL ANNUAL EQUIPMENT COSTS </t>
  </si>
  <si>
    <t>TOTAL BILLABLE HOURS (from Tab/Page 2)</t>
  </si>
  <si>
    <t xml:space="preserve">Printers </t>
  </si>
  <si>
    <t>Office printer/scanner (for whole dept)</t>
  </si>
  <si>
    <t>EQUIPMENT USE</t>
  </si>
  <si>
    <t>Travel</t>
  </si>
  <si>
    <t>Other</t>
  </si>
  <si>
    <t>(Note, if direct costs are to be allocated by billable hours, use this calc)</t>
  </si>
  <si>
    <t>TOTAL OTHER DIRECT COSTS</t>
  </si>
  <si>
    <t>TOTAL OTHER DIRECT COSTS PER BILLABLE HR(to Tab/Page 1)</t>
  </si>
  <si>
    <t>PER BILLABLE HOUR (to Tab/Page 1)</t>
  </si>
  <si>
    <t>See below</t>
  </si>
  <si>
    <t>REVERSE CUMULATIVE SURPLUS (DEFICIT) FOR THE SERVICE</t>
  </si>
  <si>
    <t>CUMULATIVE SURPLUS/(DEFICIT)</t>
  </si>
  <si>
    <t xml:space="preserve"> PER BILLABLE HOUR (to Tab/Page 1)</t>
  </si>
  <si>
    <t>DIRECT AND INDIRECT PERSONNEL COSTS</t>
  </si>
  <si>
    <t>THIS ANALYSIS SHOULD AGREE TO THE OPERATING STATEMENTS/FUND LEDGERS FOR THE GIVEN PERIOD.</t>
  </si>
  <si>
    <t>Cost Related to This Service/Acct</t>
  </si>
  <si>
    <t>Rates:</t>
  </si>
  <si>
    <t>ALL INFORMATION BELOW SHOULD TIE DIRECTLY TO OPERATING STATEMENTS FOR THE PERIOD USED.</t>
  </si>
  <si>
    <t>CUMULATIVE LOOKBACK RECOVERY (REDUCTION)</t>
  </si>
  <si>
    <t>http://www.ouhsc.edu/financialservices/GC/fringe_benefit_rates.asp</t>
  </si>
  <si>
    <t>GENERAL INFORMATION WORSHEET</t>
  </si>
  <si>
    <r>
      <rPr>
        <b/>
        <sz val="12"/>
        <rFont val="Cambria"/>
        <family val="1"/>
        <scheme val="major"/>
      </rPr>
      <t xml:space="preserve">Instructions: </t>
    </r>
    <r>
      <rPr>
        <sz val="12"/>
        <rFont val="Cambria"/>
        <family val="1"/>
        <scheme val="major"/>
      </rPr>
      <t xml:space="preserve"> This form is intended to collect general information about a research recharge center operating within University of Oklahoma Health Sciences Center. </t>
    </r>
  </si>
  <si>
    <t>SECTION 1: Background Information</t>
  </si>
  <si>
    <t>A) Name &amp; location of this recharge center:</t>
  </si>
  <si>
    <t>NAME:</t>
  </si>
  <si>
    <t>LOCATION:</t>
  </si>
  <si>
    <t>B) In general terms, what services will be (or are) provided (list below)</t>
  </si>
  <si>
    <t>C) What are the hours of operation for this recharge center?</t>
  </si>
  <si>
    <t xml:space="preserve">D) On what unit of measurement will billing be established?   (for example: hourly, per analysis, daily) </t>
  </si>
  <si>
    <t>E) Will services be provided only by recharge center staff members?    If not, what training is required for users of this core?  Do you plan to charge for that training?</t>
  </si>
  <si>
    <t>F) Are similar services available elsewhere at OUHSC?    If yes, then explain how this recharge center will be utilized differently from the existing service.</t>
  </si>
  <si>
    <t>G) Will services be provided to non-OUHSC investigators?  If yes, what is the expected percentage of your user base?</t>
  </si>
  <si>
    <t>H) In case of prolonged deficit, please designate a back-up OUHSC account.</t>
  </si>
  <si>
    <t>New Recharge Center Account Checklist</t>
  </si>
  <si>
    <t>Additional Comments</t>
  </si>
  <si>
    <t>ü</t>
  </si>
  <si>
    <t>Considerations Prior to Starting Process:</t>
  </si>
  <si>
    <t>Is the activity viable?</t>
  </si>
  <si>
    <t>Does the activity fit within the mission of OUHSC?</t>
  </si>
  <si>
    <t>Is the activity primarily for the purposes of charging to internal departments or sponsored programs?</t>
  </si>
  <si>
    <t>Any concerns related to competition with private enterprise?</t>
  </si>
  <si>
    <t>Do you anticipate including a subsidy?</t>
  </si>
  <si>
    <t>SUAUX Account Process:</t>
  </si>
  <si>
    <t>Write a business plan</t>
  </si>
  <si>
    <t>Create billing rate calculations</t>
  </si>
  <si>
    <t>Create a 3 year projection</t>
  </si>
  <si>
    <t>Complete a fund budget request form</t>
  </si>
  <si>
    <t>Confirm all paperwork (business plan, billing rates, 3 year projection, fund budget request) is consistent with one another</t>
  </si>
  <si>
    <t>Send to Service Unit Accounting for review and approval process</t>
  </si>
  <si>
    <t>Create a SUAUX account once Service Unit Accounting has provided approval</t>
  </si>
  <si>
    <t>% Effort on This Service/Acct</t>
  </si>
  <si>
    <t xml:space="preserve">Annual Pay Per Person </t>
  </si>
  <si>
    <t>Fringe %</t>
  </si>
  <si>
    <t xml:space="preserve">Fringe rates can be found at </t>
  </si>
  <si>
    <t>Complete the supporting tabs to compile costs of providing this service.  Summarize the totals from other tabs in the  summary below, and fill in the desired rates for each user goup.  Text in green needs to be updated (or added to).  Add to this template as needed. ALL COSTS INCLUDED IN THIS ANALYSIS SHOULD BE EXPENSED ON THE SERVICE UNIT ACCOUNT SHOWN ABOVE.</t>
  </si>
  <si>
    <t xml:space="preserve">and bill hourly for their services (even if paid salary instead of hourly).  </t>
  </si>
  <si>
    <t>NOTE: Include only the capitalized equipment (costing &gt; or =  $5,000) used in providing goods/services which are charged to the service unit and that were originally purchased with non-Federal funds.</t>
  </si>
  <si>
    <t>NURSE</t>
  </si>
  <si>
    <t>NURSE PRACTITIONER</t>
  </si>
  <si>
    <t>MEDICAL ASSISTANT</t>
  </si>
  <si>
    <t>CERTIFIED NURSE ASSISTANT</t>
  </si>
  <si>
    <t>CNA</t>
  </si>
  <si>
    <t>RESEARCH COORDINATOR</t>
  </si>
  <si>
    <t>Velos</t>
  </si>
  <si>
    <t>TimeKeeper</t>
  </si>
  <si>
    <t>Registration</t>
  </si>
  <si>
    <t>SUBSIDY WORKSHEET</t>
  </si>
  <si>
    <t xml:space="preserve">The purpose of this worksheet is to determine how to allocate the total Subsidy from the University for your recharge center.  Subsidies are defined as non revenue funds from the department, college or university that are used to support the recharge center.   The total Subsidy will be divided equally among the service areas or instruments. </t>
  </si>
  <si>
    <r>
      <t xml:space="preserve">All cells with this color must be filled in by the user. Be sure to write over or delete </t>
    </r>
    <r>
      <rPr>
        <b/>
        <i/>
        <sz val="10"/>
        <color rgb="FFFF0000"/>
        <rFont val="Arial"/>
        <family val="2"/>
      </rPr>
      <t>example data</t>
    </r>
    <r>
      <rPr>
        <i/>
        <sz val="10"/>
        <color theme="1"/>
        <rFont val="Arial"/>
        <family val="2"/>
      </rPr>
      <t>.</t>
    </r>
  </si>
  <si>
    <r>
      <t xml:space="preserve">Subsidy - </t>
    </r>
    <r>
      <rPr>
        <sz val="10"/>
        <color theme="1"/>
        <rFont val="Arial"/>
        <family val="2"/>
      </rPr>
      <t>any funds provided to the recharge center to support operation.  This could include institutional (e.g. VPR, Provost, etc.), college, or department.</t>
    </r>
  </si>
  <si>
    <t>Chartfield # for Subsidy</t>
  </si>
  <si>
    <t>Notes</t>
  </si>
  <si>
    <t>MISCD ADM999 00012 00000</t>
  </si>
  <si>
    <r>
      <t xml:space="preserve">Total Subsidy - </t>
    </r>
    <r>
      <rPr>
        <b/>
        <i/>
        <sz val="10"/>
        <color theme="1"/>
        <rFont val="Arial"/>
        <family val="2"/>
      </rPr>
      <t>use this value in Rate Worksheet</t>
    </r>
  </si>
  <si>
    <t>Central Admin Support</t>
  </si>
  <si>
    <t>TOTAL HOURLY FEDERAL RATE</t>
  </si>
  <si>
    <t>Billable hours (from Tab/Page 2)</t>
  </si>
  <si>
    <t>Subsidy per hour (to Tab/Page 1)</t>
  </si>
  <si>
    <t>EQUIPMENT USE (PAGE/TAB 3)</t>
  </si>
  <si>
    <t>LOOKBACK ADJUSTMENT (PAGE/TAB 6)</t>
  </si>
  <si>
    <t>SUBSIDIZED HOURLY RATE (PAGE/TAB5)</t>
  </si>
  <si>
    <t>Note: Variable Direct Costs such as shipping to a particular client or travel to/from a client will be billed at cost and should be added to the hourly rate based on amount per customer.</t>
  </si>
  <si>
    <t>Shipping</t>
  </si>
  <si>
    <t>E-mail completed workbook to suaux@ouhsc.edu or contact Stacey Risinger with any questions.</t>
  </si>
  <si>
    <t>FIXED DIRECT MATERIALS:</t>
  </si>
  <si>
    <t>FIXED DIRECT MATERIALS       (PAGE/TAB 4)</t>
  </si>
  <si>
    <t>VARIABLE DIRECT MATERIALS</t>
  </si>
  <si>
    <t>Costs charged to the service unit account that are specifically identifiable with relative ease and high degree of accuracy to a specific customer.  These costs are unique to each user and, therefore, are not included in the hourly rate.  The expenses must be recorded on the service unit account and not a general fund or grant account.</t>
  </si>
  <si>
    <t>TOTAL VARIABLE DIRECT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</si>
</sst>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s>
  <fonts count="68" x14ac:knownFonts="1">
    <font>
      <sz val="8"/>
      <name val="Arial"/>
    </font>
    <font>
      <sz val="11"/>
      <color theme="1"/>
      <name val="Calibri"/>
      <family val="2"/>
      <scheme val="minor"/>
    </font>
    <font>
      <sz val="11"/>
      <color theme="1"/>
      <name val="Calibri"/>
      <family val="2"/>
      <scheme val="minor"/>
    </font>
    <font>
      <sz val="8"/>
      <name val="Arial"/>
      <family val="2"/>
    </font>
    <font>
      <b/>
      <sz val="8"/>
      <name val="Arial"/>
      <family val="2"/>
    </font>
    <font>
      <b/>
      <sz val="10"/>
      <name val="Arial"/>
      <family val="2"/>
    </font>
    <font>
      <sz val="8"/>
      <name val="Arial"/>
      <family val="2"/>
    </font>
    <font>
      <sz val="8"/>
      <color indexed="20"/>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b/>
      <sz val="10"/>
      <color rgb="FF00B050"/>
      <name val="Calibri"/>
      <family val="2"/>
      <scheme val="minor"/>
    </font>
    <font>
      <sz val="8"/>
      <color rgb="FF00B050"/>
      <name val="Calibri"/>
      <family val="2"/>
      <scheme val="minor"/>
    </font>
    <font>
      <b/>
      <sz val="11"/>
      <name val="Calibri"/>
      <family val="2"/>
      <scheme val="minor"/>
    </font>
    <font>
      <sz val="10"/>
      <color rgb="FFFF0000"/>
      <name val="Calibri"/>
      <family val="2"/>
      <scheme val="minor"/>
    </font>
    <font>
      <u/>
      <sz val="8"/>
      <color theme="10"/>
      <name val="Arial"/>
      <family val="2"/>
    </font>
    <font>
      <sz val="8"/>
      <name val="Tahoma"/>
      <family val="2"/>
    </font>
    <font>
      <b/>
      <sz val="8"/>
      <name val="Tahoma"/>
      <family val="2"/>
    </font>
    <font>
      <b/>
      <sz val="8"/>
      <color rgb="FF00B050"/>
      <name val="Arial"/>
      <family val="2"/>
    </font>
    <font>
      <b/>
      <u/>
      <sz val="10"/>
      <name val="Arial"/>
      <family val="2"/>
    </font>
    <font>
      <b/>
      <u val="singleAccounting"/>
      <sz val="8"/>
      <name val="Calibri"/>
      <family val="2"/>
      <scheme val="minor"/>
    </font>
    <font>
      <b/>
      <sz val="10"/>
      <color rgb="FFFF0000"/>
      <name val="Calibri"/>
      <family val="2"/>
      <scheme val="minor"/>
    </font>
    <font>
      <sz val="8"/>
      <color rgb="FFFF0000"/>
      <name val="Arial"/>
      <family val="2"/>
    </font>
    <font>
      <b/>
      <sz val="11"/>
      <color theme="1"/>
      <name val="Calibri"/>
      <family val="2"/>
      <scheme val="minor"/>
    </font>
    <font>
      <b/>
      <u/>
      <sz val="16"/>
      <color theme="1"/>
      <name val="Cambria"/>
      <family val="1"/>
      <scheme val="major"/>
    </font>
    <font>
      <sz val="11"/>
      <color theme="1"/>
      <name val="Cambria"/>
      <family val="1"/>
      <scheme val="major"/>
    </font>
    <font>
      <sz val="10"/>
      <name val="Arial"/>
      <family val="2"/>
    </font>
    <font>
      <sz val="12"/>
      <name val="Cambria"/>
      <family val="1"/>
      <scheme val="major"/>
    </font>
    <font>
      <b/>
      <sz val="12"/>
      <name val="Cambria"/>
      <family val="1"/>
      <scheme val="major"/>
    </font>
    <font>
      <sz val="10"/>
      <name val="Cambria"/>
      <family val="1"/>
      <scheme val="major"/>
    </font>
    <font>
      <b/>
      <sz val="12"/>
      <color theme="0"/>
      <name val="Cambria"/>
      <family val="1"/>
      <scheme val="major"/>
    </font>
    <font>
      <b/>
      <u/>
      <sz val="11"/>
      <name val="Cambria"/>
      <family val="1"/>
      <scheme val="major"/>
    </font>
    <font>
      <b/>
      <sz val="10"/>
      <name val="Cambria"/>
      <family val="1"/>
      <scheme val="major"/>
    </font>
    <font>
      <b/>
      <sz val="18"/>
      <color rgb="FF000000"/>
      <name val="Cambria"/>
      <family val="1"/>
      <scheme val="major"/>
    </font>
    <font>
      <u/>
      <sz val="11"/>
      <color theme="10"/>
      <name val="Calibri"/>
      <family val="2"/>
      <scheme val="minor"/>
    </font>
    <font>
      <b/>
      <i/>
      <sz val="12"/>
      <color theme="1"/>
      <name val="Cambria"/>
      <family val="1"/>
      <scheme val="major"/>
    </font>
    <font>
      <b/>
      <sz val="12"/>
      <name val="Arial"/>
      <family val="2"/>
    </font>
    <font>
      <b/>
      <sz val="12"/>
      <name val="Wingdings"/>
      <charset val="2"/>
    </font>
    <font>
      <b/>
      <sz val="11"/>
      <name val="Arial"/>
      <family val="2"/>
    </font>
    <font>
      <b/>
      <sz val="12"/>
      <name val="Cambria"/>
      <family val="2"/>
      <scheme val="major"/>
    </font>
    <font>
      <b/>
      <sz val="12"/>
      <color theme="1"/>
      <name val="Cambria"/>
      <family val="2"/>
      <scheme val="major"/>
    </font>
    <font>
      <sz val="12"/>
      <color theme="1"/>
      <name val="Cambria"/>
      <family val="1"/>
      <scheme val="major"/>
    </font>
    <font>
      <b/>
      <sz val="12"/>
      <color theme="1"/>
      <name val="Cambria"/>
      <family val="1"/>
      <scheme val="major"/>
    </font>
    <font>
      <b/>
      <sz val="9"/>
      <color indexed="81"/>
      <name val="Tahoma"/>
      <family val="2"/>
    </font>
    <font>
      <sz val="9"/>
      <color indexed="81"/>
      <name val="Tahoma"/>
      <family val="2"/>
    </font>
    <font>
      <sz val="10"/>
      <color rgb="FFFF0000"/>
      <name val="Arial"/>
      <family val="2"/>
    </font>
    <font>
      <b/>
      <u/>
      <sz val="10"/>
      <color rgb="FF000000"/>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i/>
      <sz val="10"/>
      <color theme="1"/>
      <name val="Arial"/>
      <family val="2"/>
    </font>
    <font>
      <b/>
      <i/>
      <sz val="10"/>
      <color rgb="FFFF0000"/>
      <name val="Arial"/>
      <family val="2"/>
    </font>
    <font>
      <b/>
      <i/>
      <sz val="10"/>
      <color theme="1"/>
      <name val="Arial"/>
      <family val="2"/>
    </font>
    <font>
      <b/>
      <sz val="10"/>
      <color rgb="FF00B050"/>
      <name val="Arial"/>
      <family val="2"/>
    </font>
    <font>
      <b/>
      <sz val="10"/>
      <color rgb="FFFF0000"/>
      <name val="Arial"/>
      <family val="2"/>
    </font>
  </fonts>
  <fills count="14">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CC"/>
        <bgColor indexed="64"/>
      </patternFill>
    </fill>
    <fill>
      <patternFill patternType="solid">
        <fgColor rgb="FF92D050"/>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top style="medium">
        <color theme="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style="medium">
        <color indexed="64"/>
      </right>
      <top/>
      <bottom style="thin">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3">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38" fillId="0" borderId="0"/>
    <xf numFmtId="0" fontId="46" fillId="0" borderId="0" applyNumberFormat="0" applyFill="0" applyBorder="0" applyAlignment="0" applyProtection="0"/>
    <xf numFmtId="0" fontId="1" fillId="0" borderId="0"/>
  </cellStyleXfs>
  <cellXfs count="435">
    <xf numFmtId="0" fontId="0" fillId="0" borderId="0" xfId="0"/>
    <xf numFmtId="0" fontId="4" fillId="0" borderId="0" xfId="0" applyFont="1" applyAlignment="1">
      <alignment horizontal="center"/>
    </xf>
    <xf numFmtId="0" fontId="4"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4" applyNumberFormat="1" applyFont="1" applyAlignment="1">
      <alignment horizontal="center"/>
    </xf>
    <xf numFmtId="0" fontId="5"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6" fillId="0" borderId="0" xfId="0" applyFont="1" applyFill="1"/>
    <xf numFmtId="49" fontId="6" fillId="0" borderId="0" xfId="0" applyNumberFormat="1" applyFont="1" applyFill="1" applyAlignment="1">
      <alignment horizontal="center"/>
    </xf>
    <xf numFmtId="164" fontId="6" fillId="0" borderId="0" xfId="0" applyNumberFormat="1" applyFont="1" applyFill="1"/>
    <xf numFmtId="0" fontId="6" fillId="0" borderId="0" xfId="0" applyFont="1" applyFill="1" applyAlignment="1">
      <alignment horizontal="center"/>
    </xf>
    <xf numFmtId="0" fontId="0" fillId="0" borderId="0" xfId="0" applyBorder="1"/>
    <xf numFmtId="164" fontId="0" fillId="0" borderId="0" xfId="0" applyNumberFormat="1" applyBorder="1"/>
    <xf numFmtId="0" fontId="4" fillId="0" borderId="0" xfId="0" applyFont="1" applyAlignment="1">
      <alignment horizontal="right"/>
    </xf>
    <xf numFmtId="0" fontId="4" fillId="0" borderId="2" xfId="0" applyFont="1" applyBorder="1" applyAlignment="1">
      <alignment horizontal="center" wrapText="1"/>
    </xf>
    <xf numFmtId="0" fontId="7" fillId="0" borderId="0" xfId="0" applyFont="1"/>
    <xf numFmtId="44" fontId="0" fillId="0" borderId="0" xfId="2" applyFont="1"/>
    <xf numFmtId="0" fontId="8" fillId="0" borderId="0" xfId="0" applyFont="1"/>
    <xf numFmtId="0" fontId="9" fillId="0" borderId="0" xfId="0" applyFont="1"/>
    <xf numFmtId="0" fontId="4" fillId="0" borderId="0" xfId="0" applyFont="1"/>
    <xf numFmtId="10" fontId="4" fillId="0" borderId="0" xfId="4" applyNumberFormat="1" applyFont="1" applyBorder="1" applyAlignment="1">
      <alignment horizontal="right"/>
    </xf>
    <xf numFmtId="164" fontId="4" fillId="0" borderId="0" xfId="0" applyNumberFormat="1" applyFont="1" applyBorder="1"/>
    <xf numFmtId="0" fontId="4" fillId="0" borderId="0" xfId="0" applyFont="1" applyBorder="1"/>
    <xf numFmtId="10" fontId="6" fillId="0" borderId="0" xfId="4" applyNumberFormat="1" applyFont="1" applyBorder="1" applyAlignment="1">
      <alignment horizontal="right"/>
    </xf>
    <xf numFmtId="0" fontId="0" fillId="0" borderId="1" xfId="0" applyBorder="1"/>
    <xf numFmtId="165" fontId="4" fillId="0" borderId="0" xfId="0" applyNumberFormat="1" applyFont="1" applyBorder="1"/>
    <xf numFmtId="41" fontId="0" fillId="0" borderId="0" xfId="0" applyNumberFormat="1"/>
    <xf numFmtId="41" fontId="4" fillId="0" borderId="0" xfId="0" applyNumberFormat="1" applyFont="1" applyBorder="1" applyAlignment="1">
      <alignment horizontal="center"/>
    </xf>
    <xf numFmtId="41" fontId="0" fillId="0" borderId="1" xfId="0" applyNumberFormat="1" applyBorder="1"/>
    <xf numFmtId="0" fontId="4" fillId="0" borderId="0" xfId="0" applyFont="1" applyAlignment="1">
      <alignment horizontal="center" wrapText="1"/>
    </xf>
    <xf numFmtId="42" fontId="0" fillId="0" borderId="0" xfId="0" applyNumberFormat="1"/>
    <xf numFmtId="41" fontId="4" fillId="0" borderId="0" xfId="0" applyNumberFormat="1" applyFont="1"/>
    <xf numFmtId="0" fontId="13" fillId="0" borderId="0" xfId="0" applyFont="1"/>
    <xf numFmtId="0" fontId="13" fillId="0" borderId="1" xfId="0" applyFont="1" applyBorder="1"/>
    <xf numFmtId="0" fontId="14" fillId="0" borderId="0" xfId="0" applyFont="1"/>
    <xf numFmtId="0" fontId="13" fillId="0" borderId="0" xfId="0" applyFont="1" applyBorder="1" applyAlignment="1">
      <alignment horizontal="left"/>
    </xf>
    <xf numFmtId="0" fontId="6" fillId="0" borderId="0" xfId="0" applyFont="1"/>
    <xf numFmtId="0" fontId="15" fillId="0" borderId="0" xfId="0" applyFont="1"/>
    <xf numFmtId="44" fontId="15" fillId="0" borderId="0" xfId="2" applyFont="1"/>
    <xf numFmtId="42" fontId="15" fillId="0" borderId="0" xfId="0" applyNumberFormat="1" applyFont="1"/>
    <xf numFmtId="0" fontId="15" fillId="0" borderId="0" xfId="0" applyFont="1" applyAlignment="1">
      <alignment horizontal="center"/>
    </xf>
    <xf numFmtId="0" fontId="16" fillId="0" borderId="0" xfId="0" applyFont="1" applyBorder="1" applyAlignment="1"/>
    <xf numFmtId="41" fontId="0" fillId="0" borderId="3" xfId="0" applyNumberFormat="1" applyBorder="1"/>
    <xf numFmtId="0" fontId="0" fillId="4" borderId="0" xfId="0" applyFill="1"/>
    <xf numFmtId="9" fontId="15" fillId="0" borderId="0" xfId="4" applyFont="1"/>
    <xf numFmtId="44" fontId="15" fillId="0" borderId="0" xfId="0" applyNumberFormat="1" applyFont="1"/>
    <xf numFmtId="0" fontId="4" fillId="0" borderId="2" xfId="0" applyFont="1" applyBorder="1" applyAlignment="1">
      <alignment wrapText="1"/>
    </xf>
    <xf numFmtId="42" fontId="4" fillId="0" borderId="3" xfId="0" applyNumberFormat="1" applyFont="1" applyFill="1" applyBorder="1"/>
    <xf numFmtId="9" fontId="15" fillId="0" borderId="0" xfId="4" applyFont="1" applyAlignment="1">
      <alignment horizontal="center"/>
    </xf>
    <xf numFmtId="164" fontId="15" fillId="0" borderId="0" xfId="0" applyNumberFormat="1" applyFont="1"/>
    <xf numFmtId="9" fontId="15" fillId="0" borderId="0" xfId="4" applyFont="1" applyBorder="1" applyAlignment="1">
      <alignment horizontal="center"/>
    </xf>
    <xf numFmtId="44" fontId="15" fillId="0" borderId="0" xfId="2" applyNumberFormat="1" applyFont="1" applyBorder="1"/>
    <xf numFmtId="0" fontId="5" fillId="4" borderId="0" xfId="0" applyFont="1" applyFill="1"/>
    <xf numFmtId="0" fontId="15" fillId="0" borderId="0" xfId="0" applyFont="1" applyBorder="1" applyAlignment="1">
      <alignment vertical="center" wrapText="1"/>
    </xf>
    <xf numFmtId="0" fontId="4" fillId="0" borderId="5" xfId="0" applyFont="1" applyBorder="1" applyAlignment="1">
      <alignment horizontal="left"/>
    </xf>
    <xf numFmtId="49" fontId="4" fillId="0" borderId="5" xfId="0" applyNumberFormat="1" applyFont="1" applyBorder="1" applyAlignment="1">
      <alignment horizontal="center" wrapText="1"/>
    </xf>
    <xf numFmtId="0" fontId="4" fillId="0" borderId="5" xfId="0" applyFont="1" applyBorder="1" applyAlignment="1">
      <alignment horizontal="center" wrapText="1"/>
    </xf>
    <xf numFmtId="0" fontId="4" fillId="0" borderId="5" xfId="0" applyFont="1" applyBorder="1" applyAlignment="1">
      <alignment horizontal="center"/>
    </xf>
    <xf numFmtId="0" fontId="4" fillId="0" borderId="5" xfId="0" applyFont="1" applyBorder="1" applyAlignment="1">
      <alignment wrapText="1"/>
    </xf>
    <xf numFmtId="0" fontId="0" fillId="0" borderId="3" xfId="0" applyBorder="1"/>
    <xf numFmtId="41" fontId="4" fillId="0" borderId="5" xfId="0" applyNumberFormat="1" applyFont="1" applyBorder="1" applyAlignment="1">
      <alignment horizontal="center" wrapText="1"/>
    </xf>
    <xf numFmtId="0" fontId="13" fillId="0" borderId="0" xfId="0" applyFont="1" applyAlignment="1">
      <alignment horizontal="right"/>
    </xf>
    <xf numFmtId="0" fontId="14" fillId="0" borderId="0" xfId="0" applyFont="1" applyAlignment="1">
      <alignment horizontal="right"/>
    </xf>
    <xf numFmtId="0" fontId="16" fillId="0" borderId="5" xfId="0" applyFont="1" applyBorder="1"/>
    <xf numFmtId="0" fontId="18" fillId="0" borderId="0" xfId="0" applyFont="1"/>
    <xf numFmtId="41" fontId="18" fillId="0" borderId="0" xfId="0" applyNumberFormat="1" applyFont="1"/>
    <xf numFmtId="0" fontId="19" fillId="0" borderId="1" xfId="0" applyFont="1" applyBorder="1" applyAlignment="1"/>
    <xf numFmtId="41" fontId="19" fillId="0" borderId="0" xfId="0" applyNumberFormat="1" applyFont="1" applyAlignment="1">
      <alignment horizontal="center"/>
    </xf>
    <xf numFmtId="41" fontId="19" fillId="0" borderId="1" xfId="0" applyNumberFormat="1" applyFont="1" applyBorder="1" applyAlignment="1">
      <alignment horizontal="center" wrapText="1"/>
    </xf>
    <xf numFmtId="41" fontId="18" fillId="0" borderId="0" xfId="0" applyNumberFormat="1" applyFont="1" applyBorder="1"/>
    <xf numFmtId="0" fontId="17" fillId="0" borderId="1" xfId="0" applyFont="1" applyBorder="1" applyAlignment="1"/>
    <xf numFmtId="0" fontId="20" fillId="0" borderId="0" xfId="0" applyFont="1"/>
    <xf numFmtId="0" fontId="20" fillId="0" borderId="8" xfId="0" applyFont="1" applyBorder="1"/>
    <xf numFmtId="0" fontId="21" fillId="0" borderId="9" xfId="0" applyFont="1" applyBorder="1"/>
    <xf numFmtId="0" fontId="5" fillId="0" borderId="0" xfId="0" applyFont="1" applyFill="1" applyAlignment="1"/>
    <xf numFmtId="0" fontId="14" fillId="0" borderId="1" xfId="0" applyFont="1" applyBorder="1"/>
    <xf numFmtId="0" fontId="22" fillId="0" borderId="1" xfId="0" applyFont="1" applyBorder="1"/>
    <xf numFmtId="0" fontId="22" fillId="0" borderId="0" xfId="0" applyFont="1" applyBorder="1"/>
    <xf numFmtId="0" fontId="13" fillId="0" borderId="0" xfId="0" applyFont="1" applyBorder="1"/>
    <xf numFmtId="0" fontId="14" fillId="0" borderId="0" xfId="0" applyFont="1" applyBorder="1"/>
    <xf numFmtId="0" fontId="16" fillId="0" borderId="0" xfId="0" applyFont="1" applyFill="1" applyBorder="1" applyAlignment="1">
      <alignment horizontal="left"/>
    </xf>
    <xf numFmtId="0" fontId="20" fillId="0" borderId="0" xfId="0" applyFont="1" applyFill="1" applyBorder="1" applyAlignment="1">
      <alignment horizontal="left"/>
    </xf>
    <xf numFmtId="0" fontId="14" fillId="2" borderId="0" xfId="0" applyFont="1" applyFill="1" applyAlignment="1"/>
    <xf numFmtId="0" fontId="14" fillId="0" borderId="0" xfId="0" applyFont="1" applyFill="1" applyAlignment="1"/>
    <xf numFmtId="0" fontId="14" fillId="0" borderId="0" xfId="0" applyFont="1" applyFill="1"/>
    <xf numFmtId="0" fontId="18" fillId="0" borderId="0" xfId="0" applyFont="1" applyFill="1"/>
    <xf numFmtId="44" fontId="13" fillId="0" borderId="0" xfId="2" applyFont="1"/>
    <xf numFmtId="44" fontId="18" fillId="0" borderId="0" xfId="2" applyFont="1"/>
    <xf numFmtId="44" fontId="16" fillId="0" borderId="0" xfId="2" applyFont="1"/>
    <xf numFmtId="0" fontId="14" fillId="0" borderId="5" xfId="0" applyFont="1" applyBorder="1"/>
    <xf numFmtId="0" fontId="14" fillId="0" borderId="0" xfId="0" applyFont="1" applyAlignment="1">
      <alignment horizontal="left" vertical="top" wrapText="1"/>
    </xf>
    <xf numFmtId="0" fontId="14" fillId="0" borderId="0" xfId="0" applyFont="1" applyBorder="1" applyAlignment="1">
      <alignment horizontal="left" vertical="top"/>
    </xf>
    <xf numFmtId="14" fontId="23" fillId="0" borderId="5" xfId="0" applyNumberFormat="1" applyFont="1" applyBorder="1" applyAlignment="1">
      <alignment horizontal="left" vertical="top" wrapText="1"/>
    </xf>
    <xf numFmtId="44" fontId="16" fillId="0" borderId="1" xfId="2" applyFont="1" applyBorder="1"/>
    <xf numFmtId="44" fontId="13" fillId="0" borderId="3" xfId="2" applyFont="1" applyBorder="1"/>
    <xf numFmtId="0" fontId="18" fillId="5" borderId="0" xfId="0" applyFont="1" applyFill="1"/>
    <xf numFmtId="0" fontId="25" fillId="5" borderId="0" xfId="0" applyFont="1" applyFill="1"/>
    <xf numFmtId="0" fontId="13" fillId="5" borderId="0" xfId="0" applyFont="1" applyFill="1"/>
    <xf numFmtId="0" fontId="16" fillId="0" borderId="1" xfId="0" applyFont="1" applyFill="1" applyBorder="1" applyAlignment="1">
      <alignment horizontal="left"/>
    </xf>
    <xf numFmtId="14" fontId="16" fillId="0" borderId="5" xfId="0" applyNumberFormat="1" applyFont="1" applyBorder="1"/>
    <xf numFmtId="44" fontId="16" fillId="0" borderId="5" xfId="2" applyFont="1" applyBorder="1"/>
    <xf numFmtId="0" fontId="12" fillId="0" borderId="0" xfId="0" applyFont="1" applyAlignment="1">
      <alignment horizontal="left" vertical="top"/>
    </xf>
    <xf numFmtId="49" fontId="27" fillId="0" borderId="0" xfId="3" applyNumberFormat="1" applyAlignment="1" applyProtection="1">
      <alignment horizontal="center"/>
    </xf>
    <xf numFmtId="164" fontId="27" fillId="0" borderId="0" xfId="3" applyNumberFormat="1" applyAlignment="1" applyProtection="1"/>
    <xf numFmtId="10" fontId="15" fillId="0" borderId="0" xfId="4" applyNumberFormat="1" applyFont="1" applyFill="1" applyBorder="1" applyAlignment="1">
      <alignment horizontal="center"/>
    </xf>
    <xf numFmtId="164" fontId="6" fillId="0" borderId="0" xfId="0" applyNumberFormat="1" applyFont="1" applyBorder="1"/>
    <xf numFmtId="49" fontId="6" fillId="0" borderId="0" xfId="0" applyNumberFormat="1" applyFont="1" applyBorder="1" applyAlignment="1">
      <alignment horizontal="center"/>
    </xf>
    <xf numFmtId="165" fontId="6" fillId="0" borderId="0" xfId="4" applyNumberFormat="1" applyFont="1" applyBorder="1" applyAlignment="1">
      <alignment horizontal="right"/>
    </xf>
    <xf numFmtId="0" fontId="6" fillId="0" borderId="0" xfId="0" applyFont="1" applyBorder="1"/>
    <xf numFmtId="0" fontId="29" fillId="0" borderId="0" xfId="0" applyNumberFormat="1" applyFont="1" applyFill="1" applyBorder="1" applyAlignment="1" applyProtection="1"/>
    <xf numFmtId="44" fontId="29" fillId="0" borderId="0" xfId="2" applyFont="1" applyFill="1" applyBorder="1" applyAlignment="1" applyProtection="1"/>
    <xf numFmtId="0" fontId="28" fillId="0" borderId="0" xfId="0" applyNumberFormat="1" applyFont="1" applyFill="1" applyBorder="1" applyAlignment="1" applyProtection="1"/>
    <xf numFmtId="40" fontId="28" fillId="0" borderId="0" xfId="0" applyNumberFormat="1" applyFont="1" applyFill="1" applyBorder="1" applyAlignment="1" applyProtection="1"/>
    <xf numFmtId="167" fontId="15" fillId="0" borderId="0" xfId="1" applyNumberFormat="1" applyFont="1"/>
    <xf numFmtId="164" fontId="6" fillId="0" borderId="0" xfId="0" applyNumberFormat="1" applyFont="1"/>
    <xf numFmtId="167" fontId="6" fillId="0" borderId="0" xfId="1" applyNumberFormat="1" applyFont="1"/>
    <xf numFmtId="167" fontId="6" fillId="0" borderId="0" xfId="1" applyNumberFormat="1" applyFont="1" applyBorder="1"/>
    <xf numFmtId="0" fontId="0" fillId="0" borderId="0" xfId="0" applyFill="1" applyBorder="1"/>
    <xf numFmtId="164" fontId="29" fillId="0" borderId="0" xfId="2" applyNumberFormat="1" applyFont="1" applyFill="1" applyBorder="1" applyAlignment="1" applyProtection="1"/>
    <xf numFmtId="164" fontId="28" fillId="0" borderId="0" xfId="2" applyNumberFormat="1" applyFont="1" applyFill="1" applyBorder="1" applyAlignment="1" applyProtection="1"/>
    <xf numFmtId="167" fontId="29" fillId="0" borderId="0" xfId="1" applyNumberFormat="1" applyFont="1" applyFill="1" applyBorder="1" applyAlignment="1" applyProtection="1"/>
    <xf numFmtId="164" fontId="0" fillId="4" borderId="0" xfId="0" applyNumberFormat="1" applyFill="1"/>
    <xf numFmtId="165" fontId="0" fillId="0" borderId="0" xfId="0" applyNumberFormat="1" applyFill="1"/>
    <xf numFmtId="43" fontId="0" fillId="0" borderId="0" xfId="1" applyNumberFormat="1" applyFont="1" applyFill="1"/>
    <xf numFmtId="164" fontId="29" fillId="0" borderId="0" xfId="2" applyNumberFormat="1" applyFont="1" applyFill="1" applyBorder="1" applyAlignment="1" applyProtection="1">
      <alignment horizontal="right"/>
    </xf>
    <xf numFmtId="167" fontId="29" fillId="0" borderId="0" xfId="1" applyNumberFormat="1" applyFont="1" applyFill="1" applyBorder="1" applyAlignment="1" applyProtection="1">
      <alignment horizontal="right"/>
    </xf>
    <xf numFmtId="44" fontId="0" fillId="0" borderId="0" xfId="2" applyFont="1" applyFill="1" applyBorder="1"/>
    <xf numFmtId="164" fontId="0" fillId="0" borderId="0" xfId="2" applyNumberFormat="1" applyFont="1" applyFill="1" applyBorder="1"/>
    <xf numFmtId="167" fontId="0" fillId="0" borderId="0" xfId="1" applyNumberFormat="1" applyFont="1" applyFill="1" applyBorder="1"/>
    <xf numFmtId="44" fontId="4" fillId="3" borderId="4" xfId="2" applyFont="1" applyFill="1" applyBorder="1"/>
    <xf numFmtId="41" fontId="19" fillId="0" borderId="0" xfId="0" applyNumberFormat="1" applyFont="1" applyBorder="1" applyAlignment="1">
      <alignment horizontal="center" wrapText="1"/>
    </xf>
    <xf numFmtId="44" fontId="19" fillId="0" borderId="0" xfId="2" applyFont="1" applyBorder="1" applyAlignment="1">
      <alignment horizontal="center" wrapText="1"/>
    </xf>
    <xf numFmtId="164" fontId="29" fillId="0" borderId="3" xfId="2" applyNumberFormat="1" applyFont="1" applyFill="1" applyBorder="1" applyAlignment="1" applyProtection="1"/>
    <xf numFmtId="164" fontId="28" fillId="0" borderId="3" xfId="2" applyNumberFormat="1" applyFont="1" applyFill="1" applyBorder="1" applyAlignment="1" applyProtection="1"/>
    <xf numFmtId="167" fontId="29" fillId="0" borderId="3" xfId="1" applyNumberFormat="1" applyFont="1" applyFill="1" applyBorder="1" applyAlignment="1" applyProtection="1"/>
    <xf numFmtId="167" fontId="29" fillId="0" borderId="3" xfId="1" applyNumberFormat="1" applyFont="1" applyFill="1" applyBorder="1" applyAlignment="1" applyProtection="1">
      <alignment horizontal="right"/>
    </xf>
    <xf numFmtId="44" fontId="4" fillId="0" borderId="0" xfId="2" applyFont="1" applyFill="1" applyBorder="1"/>
    <xf numFmtId="0" fontId="4" fillId="5" borderId="1" xfId="0" applyFont="1" applyFill="1" applyBorder="1" applyAlignment="1">
      <alignment horizontal="left"/>
    </xf>
    <xf numFmtId="0" fontId="4" fillId="5" borderId="1" xfId="0" applyFont="1" applyFill="1" applyBorder="1" applyAlignment="1">
      <alignment horizontal="center" wrapText="1"/>
    </xf>
    <xf numFmtId="49" fontId="4" fillId="5" borderId="1" xfId="0" applyNumberFormat="1" applyFont="1" applyFill="1" applyBorder="1" applyAlignment="1">
      <alignment horizontal="right" wrapText="1"/>
    </xf>
    <xf numFmtId="49" fontId="30" fillId="5" borderId="1" xfId="0" applyNumberFormat="1" applyFont="1" applyFill="1" applyBorder="1" applyAlignment="1">
      <alignment horizontal="left" wrapText="1"/>
    </xf>
    <xf numFmtId="0" fontId="4" fillId="5" borderId="1" xfId="0" applyFont="1" applyFill="1" applyBorder="1" applyAlignment="1">
      <alignment horizontal="center"/>
    </xf>
    <xf numFmtId="49" fontId="30" fillId="5" borderId="1" xfId="0" applyNumberFormat="1" applyFont="1" applyFill="1" applyBorder="1" applyAlignment="1">
      <alignment horizontal="left"/>
    </xf>
    <xf numFmtId="49" fontId="18" fillId="0" borderId="0" xfId="0" applyNumberFormat="1" applyFont="1"/>
    <xf numFmtId="167" fontId="0" fillId="0" borderId="0" xfId="1" applyNumberFormat="1" applyFont="1" applyBorder="1"/>
    <xf numFmtId="167" fontId="0" fillId="0" borderId="0" xfId="1" applyNumberFormat="1" applyFont="1"/>
    <xf numFmtId="167" fontId="15" fillId="0" borderId="1" xfId="1" applyNumberFormat="1" applyFont="1" applyBorder="1"/>
    <xf numFmtId="167" fontId="6" fillId="0" borderId="1" xfId="1" applyNumberFormat="1" applyFont="1" applyBorder="1"/>
    <xf numFmtId="167" fontId="0" fillId="0" borderId="1" xfId="1" applyNumberFormat="1" applyFont="1" applyFill="1" applyBorder="1"/>
    <xf numFmtId="165" fontId="6" fillId="0" borderId="0" xfId="0" applyNumberFormat="1" applyFont="1" applyBorder="1"/>
    <xf numFmtId="0" fontId="0" fillId="0" borderId="1" xfId="0" applyFill="1" applyBorder="1"/>
    <xf numFmtId="167" fontId="4" fillId="0" borderId="0" xfId="0" applyNumberFormat="1" applyFont="1" applyBorder="1"/>
    <xf numFmtId="165" fontId="4" fillId="0" borderId="0" xfId="4" applyNumberFormat="1" applyFont="1" applyBorder="1" applyAlignment="1">
      <alignment horizontal="right"/>
    </xf>
    <xf numFmtId="0" fontId="5" fillId="0" borderId="0" xfId="0" applyFont="1" applyBorder="1" applyAlignment="1">
      <alignment horizontal="right"/>
    </xf>
    <xf numFmtId="167" fontId="5" fillId="3" borderId="4" xfId="1" applyNumberFormat="1" applyFont="1" applyFill="1" applyBorder="1"/>
    <xf numFmtId="0" fontId="5" fillId="0" borderId="0" xfId="0" applyFont="1" applyBorder="1"/>
    <xf numFmtId="49" fontId="4" fillId="0" borderId="0" xfId="0" applyNumberFormat="1" applyFont="1" applyBorder="1" applyAlignment="1">
      <alignment horizontal="right"/>
    </xf>
    <xf numFmtId="0" fontId="5" fillId="0" borderId="0" xfId="0" applyFont="1" applyFill="1"/>
    <xf numFmtId="0" fontId="0" fillId="0" borderId="0" xfId="0" applyFill="1"/>
    <xf numFmtId="49" fontId="0" fillId="0" borderId="0" xfId="0" applyNumberFormat="1" applyFill="1" applyAlignment="1">
      <alignment horizontal="center"/>
    </xf>
    <xf numFmtId="164" fontId="0" fillId="0" borderId="0" xfId="0" applyNumberFormat="1" applyFill="1"/>
    <xf numFmtId="0" fontId="0" fillId="0" borderId="0" xfId="0" applyFill="1" applyAlignment="1">
      <alignment horizontal="center"/>
    </xf>
    <xf numFmtId="44" fontId="19" fillId="0" borderId="0" xfId="0" applyNumberFormat="1" applyFont="1"/>
    <xf numFmtId="0" fontId="17" fillId="5" borderId="6" xfId="0" applyFont="1" applyFill="1" applyBorder="1" applyAlignment="1"/>
    <xf numFmtId="167" fontId="4" fillId="0" borderId="0" xfId="1" applyNumberFormat="1" applyFont="1" applyFill="1" applyBorder="1"/>
    <xf numFmtId="166" fontId="15" fillId="0" borderId="0" xfId="2" applyNumberFormat="1" applyFont="1" applyAlignment="1">
      <alignment horizontal="right"/>
    </xf>
    <xf numFmtId="166" fontId="4" fillId="0" borderId="3" xfId="2" applyNumberFormat="1" applyFont="1" applyFill="1" applyBorder="1"/>
    <xf numFmtId="0" fontId="20" fillId="0" borderId="0" xfId="0" applyFont="1" applyBorder="1" applyAlignment="1">
      <alignment horizontal="left" vertical="top" wrapText="1"/>
    </xf>
    <xf numFmtId="0" fontId="24" fillId="0" borderId="0" xfId="0" applyFont="1" applyBorder="1" applyAlignment="1">
      <alignment horizontal="left" vertical="top" wrapText="1"/>
    </xf>
    <xf numFmtId="0" fontId="19" fillId="0" borderId="0" xfId="0" applyFont="1" applyBorder="1" applyAlignment="1"/>
    <xf numFmtId="0" fontId="18" fillId="0" borderId="0" xfId="0" applyFont="1" applyBorder="1"/>
    <xf numFmtId="44" fontId="19" fillId="0" borderId="0" xfId="0" applyNumberFormat="1" applyFont="1" applyBorder="1"/>
    <xf numFmtId="44" fontId="4" fillId="3" borderId="4" xfId="2" applyNumberFormat="1" applyFont="1" applyFill="1" applyBorder="1"/>
    <xf numFmtId="0" fontId="24" fillId="0" borderId="0" xfId="0" applyFont="1" applyAlignment="1">
      <alignment horizontal="center" wrapText="1"/>
    </xf>
    <xf numFmtId="0" fontId="16" fillId="0" borderId="0" xfId="0" applyFont="1"/>
    <xf numFmtId="0" fontId="16" fillId="0" borderId="0" xfId="0" applyFont="1" applyBorder="1"/>
    <xf numFmtId="44" fontId="13" fillId="0" borderId="3" xfId="2" applyFont="1" applyFill="1" applyBorder="1"/>
    <xf numFmtId="44" fontId="16" fillId="0" borderId="3" xfId="2" applyFont="1" applyBorder="1"/>
    <xf numFmtId="44" fontId="26" fillId="0" borderId="0" xfId="2" applyFont="1" applyBorder="1"/>
    <xf numFmtId="0" fontId="17" fillId="5" borderId="0" xfId="0" applyFont="1" applyFill="1" applyBorder="1" applyAlignment="1"/>
    <xf numFmtId="0" fontId="4" fillId="0" borderId="0" xfId="0" applyFont="1" applyFill="1"/>
    <xf numFmtId="49" fontId="0" fillId="4" borderId="0" xfId="0" applyNumberFormat="1" applyFill="1" applyAlignment="1">
      <alignment horizontal="center"/>
    </xf>
    <xf numFmtId="0" fontId="0" fillId="4" borderId="0" xfId="0" applyFill="1" applyAlignment="1">
      <alignment horizontal="center"/>
    </xf>
    <xf numFmtId="0" fontId="14" fillId="4" borderId="0" xfId="0" applyFont="1" applyFill="1" applyAlignment="1"/>
    <xf numFmtId="0" fontId="18" fillId="4" borderId="0" xfId="0" applyFont="1" applyFill="1"/>
    <xf numFmtId="0" fontId="14" fillId="0" borderId="0" xfId="0" applyFont="1" applyAlignment="1">
      <alignment horizontal="left" vertical="top" wrapText="1"/>
    </xf>
    <xf numFmtId="0" fontId="34" fillId="0" borderId="0" xfId="0" applyFont="1" applyFill="1"/>
    <xf numFmtId="0" fontId="6" fillId="0" borderId="0" xfId="0" applyFont="1" applyAlignment="1">
      <alignment horizontal="left" indent="2"/>
    </xf>
    <xf numFmtId="0" fontId="14" fillId="0" borderId="0" xfId="0" applyFont="1" applyAlignment="1">
      <alignment horizontal="left" vertical="top"/>
    </xf>
    <xf numFmtId="0" fontId="13" fillId="0" borderId="0" xfId="0" applyFont="1"/>
    <xf numFmtId="0" fontId="4" fillId="0" borderId="0" xfId="0" applyFont="1" applyAlignment="1">
      <alignment horizontal="right"/>
    </xf>
    <xf numFmtId="0" fontId="37" fillId="0" borderId="0" xfId="9" applyFont="1"/>
    <xf numFmtId="0" fontId="41" fillId="0" borderId="0" xfId="10" applyFont="1" applyBorder="1" applyAlignment="1">
      <alignment horizontal="left" wrapText="1"/>
    </xf>
    <xf numFmtId="0" fontId="41" fillId="0" borderId="0" xfId="10" applyFont="1" applyBorder="1" applyAlignment="1">
      <alignment wrapText="1"/>
    </xf>
    <xf numFmtId="0" fontId="41" fillId="0" borderId="0" xfId="10" applyFont="1" applyAlignment="1"/>
    <xf numFmtId="0" fontId="37" fillId="0" borderId="0" xfId="9" applyFont="1" applyAlignment="1">
      <alignment horizontal="center" vertical="top"/>
    </xf>
    <xf numFmtId="0" fontId="41" fillId="0" borderId="0" xfId="10" applyFont="1"/>
    <xf numFmtId="0" fontId="44" fillId="0" borderId="31" xfId="10" applyFont="1" applyBorder="1" applyAlignment="1">
      <alignment horizontal="right" vertical="center"/>
    </xf>
    <xf numFmtId="0" fontId="37" fillId="0" borderId="0" xfId="9" applyFont="1" applyFill="1" applyBorder="1"/>
    <xf numFmtId="0" fontId="37" fillId="0" borderId="0" xfId="9" applyFont="1" applyBorder="1"/>
    <xf numFmtId="0" fontId="44" fillId="0" borderId="0" xfId="9" applyFont="1" applyAlignment="1">
      <alignment horizontal="center"/>
    </xf>
    <xf numFmtId="0" fontId="2" fillId="0" borderId="0" xfId="9" applyAlignment="1"/>
    <xf numFmtId="0" fontId="46" fillId="0" borderId="0" xfId="11" applyFill="1" applyBorder="1" applyAlignment="1">
      <alignment horizontal="center" vertical="center"/>
    </xf>
    <xf numFmtId="0" fontId="47" fillId="0" borderId="0" xfId="9" applyFont="1" applyFill="1" applyBorder="1" applyAlignment="1">
      <alignment horizontal="center" vertical="center"/>
    </xf>
    <xf numFmtId="0" fontId="48" fillId="9" borderId="5" xfId="9" applyFont="1" applyFill="1" applyBorder="1" applyAlignment="1">
      <alignment horizontal="center" vertical="center"/>
    </xf>
    <xf numFmtId="0" fontId="49" fillId="9" borderId="5" xfId="9" applyFont="1" applyFill="1" applyBorder="1" applyAlignment="1">
      <alignment horizontal="center" vertical="center"/>
    </xf>
    <xf numFmtId="0" fontId="35" fillId="0" borderId="0" xfId="9" applyFont="1" applyBorder="1" applyAlignment="1">
      <alignment horizontal="center"/>
    </xf>
    <xf numFmtId="0" fontId="50" fillId="9" borderId="5" xfId="9" applyFont="1" applyFill="1" applyBorder="1" applyAlignment="1">
      <alignment vertical="center"/>
    </xf>
    <xf numFmtId="0" fontId="5" fillId="9" borderId="5" xfId="9" applyFont="1" applyFill="1" applyBorder="1" applyAlignment="1">
      <alignment vertical="center" wrapText="1"/>
    </xf>
    <xf numFmtId="0" fontId="5" fillId="9" borderId="5" xfId="9" applyFont="1" applyFill="1" applyBorder="1" applyAlignment="1">
      <alignment vertical="center"/>
    </xf>
    <xf numFmtId="0" fontId="51" fillId="6" borderId="5" xfId="9" applyFont="1" applyFill="1" applyBorder="1" applyAlignment="1">
      <alignment horizontal="left" vertical="center"/>
    </xf>
    <xf numFmtId="0" fontId="38" fillId="6" borderId="5" xfId="9" applyFont="1" applyFill="1" applyBorder="1" applyAlignment="1">
      <alignment vertical="center" wrapText="1"/>
    </xf>
    <xf numFmtId="0" fontId="38" fillId="6" borderId="5" xfId="9" applyFont="1" applyFill="1" applyBorder="1" applyAlignment="1">
      <alignment vertical="center"/>
    </xf>
    <xf numFmtId="0" fontId="2" fillId="0" borderId="0" xfId="9" applyFont="1" applyFill="1" applyBorder="1" applyAlignment="1">
      <alignment horizontal="right" vertical="top"/>
    </xf>
    <xf numFmtId="40" fontId="52" fillId="6" borderId="52" xfId="9" applyNumberFormat="1" applyFont="1" applyFill="1" applyBorder="1" applyAlignment="1">
      <alignment horizontal="left" vertical="center" wrapText="1"/>
    </xf>
    <xf numFmtId="40" fontId="53" fillId="6" borderId="6" xfId="9" applyNumberFormat="1" applyFont="1" applyFill="1" applyBorder="1" applyAlignment="1">
      <alignment horizontal="left" vertical="center" wrapText="1"/>
    </xf>
    <xf numFmtId="40" fontId="53" fillId="6" borderId="5" xfId="9" applyNumberFormat="1" applyFont="1" applyFill="1" applyBorder="1" applyAlignment="1">
      <alignment horizontal="center" vertical="center"/>
    </xf>
    <xf numFmtId="0" fontId="2" fillId="0" borderId="0" xfId="9" applyFont="1" applyBorder="1" applyAlignment="1"/>
    <xf numFmtId="40" fontId="52" fillId="6" borderId="52" xfId="9" applyNumberFormat="1" applyFont="1" applyFill="1" applyBorder="1" applyAlignment="1">
      <alignment horizontal="left" vertical="center"/>
    </xf>
    <xf numFmtId="0" fontId="2" fillId="0" borderId="0" xfId="9" applyFont="1" applyFill="1" applyBorder="1" applyAlignment="1"/>
    <xf numFmtId="40" fontId="53" fillId="0" borderId="52" xfId="9" applyNumberFormat="1" applyFont="1" applyFill="1" applyBorder="1" applyAlignment="1">
      <alignment horizontal="left" vertical="center" wrapText="1"/>
    </xf>
    <xf numFmtId="40" fontId="53" fillId="0" borderId="6" xfId="9" applyNumberFormat="1" applyFont="1" applyFill="1" applyBorder="1" applyAlignment="1">
      <alignment horizontal="left" vertical="center" wrapText="1"/>
    </xf>
    <xf numFmtId="40" fontId="53" fillId="0" borderId="5" xfId="9" applyNumberFormat="1" applyFont="1" applyBorder="1" applyAlignment="1">
      <alignment horizontal="center" vertical="center"/>
    </xf>
    <xf numFmtId="0" fontId="50" fillId="9" borderId="5" xfId="9" applyFont="1" applyFill="1" applyBorder="1" applyAlignment="1">
      <alignment vertical="center" wrapText="1"/>
    </xf>
    <xf numFmtId="0" fontId="50" fillId="6" borderId="5" xfId="9" applyFont="1" applyFill="1" applyBorder="1" applyAlignment="1">
      <alignment vertical="center" wrapText="1"/>
    </xf>
    <xf numFmtId="0" fontId="50" fillId="6" borderId="5" xfId="9" applyFont="1" applyFill="1" applyBorder="1" applyAlignment="1">
      <alignment vertical="center"/>
    </xf>
    <xf numFmtId="0" fontId="2" fillId="0" borderId="0" xfId="9" applyBorder="1" applyAlignment="1"/>
    <xf numFmtId="40" fontId="54" fillId="6" borderId="52" xfId="9" applyNumberFormat="1" applyFont="1" applyFill="1" applyBorder="1" applyAlignment="1">
      <alignment horizontal="left" vertical="center" wrapText="1"/>
    </xf>
    <xf numFmtId="40" fontId="54" fillId="10" borderId="52" xfId="9" applyNumberFormat="1" applyFont="1" applyFill="1" applyBorder="1" applyAlignment="1">
      <alignment horizontal="left" vertical="center" wrapText="1"/>
    </xf>
    <xf numFmtId="40" fontId="52" fillId="6" borderId="5" xfId="9" applyNumberFormat="1" applyFont="1" applyFill="1" applyBorder="1" applyAlignment="1">
      <alignment horizontal="left" vertical="center" wrapText="1"/>
    </xf>
    <xf numFmtId="40" fontId="2" fillId="6" borderId="5" xfId="9" applyNumberFormat="1" applyFill="1" applyBorder="1" applyAlignment="1">
      <alignment wrapText="1"/>
    </xf>
    <xf numFmtId="40" fontId="2" fillId="6" borderId="5" xfId="9" applyNumberFormat="1" applyFill="1" applyBorder="1" applyAlignment="1"/>
    <xf numFmtId="9" fontId="2" fillId="0" borderId="0" xfId="9" applyNumberFormat="1" applyBorder="1" applyAlignment="1"/>
    <xf numFmtId="40" fontId="2" fillId="0" borderId="0" xfId="9" applyNumberFormat="1" applyBorder="1" applyAlignment="1"/>
    <xf numFmtId="0" fontId="27" fillId="0" borderId="0" xfId="3" applyAlignment="1" applyProtection="1"/>
    <xf numFmtId="0" fontId="6" fillId="0" borderId="0" xfId="0" applyFont="1" applyAlignment="1">
      <alignment horizontal="left"/>
    </xf>
    <xf numFmtId="0" fontId="14" fillId="0" borderId="0" xfId="0" applyFont="1" applyBorder="1" applyAlignment="1">
      <alignment horizontal="center" wrapText="1"/>
    </xf>
    <xf numFmtId="44" fontId="33" fillId="0" borderId="0" xfId="0" applyNumberFormat="1" applyFont="1" applyBorder="1" applyAlignment="1">
      <alignment horizontal="center" wrapText="1"/>
    </xf>
    <xf numFmtId="44" fontId="15" fillId="0" borderId="0" xfId="6" applyNumberFormat="1" applyFont="1"/>
    <xf numFmtId="44" fontId="15" fillId="0" borderId="0" xfId="6" applyNumberFormat="1" applyFont="1" applyBorder="1"/>
    <xf numFmtId="0" fontId="15" fillId="0" borderId="0" xfId="0" quotePrefix="1" applyFont="1"/>
    <xf numFmtId="0" fontId="59" fillId="0" borderId="0" xfId="12" applyFont="1" applyFill="1" applyBorder="1" applyAlignment="1"/>
    <xf numFmtId="0" fontId="59" fillId="0" borderId="0" xfId="12" applyFont="1" applyAlignment="1"/>
    <xf numFmtId="0" fontId="62" fillId="0" borderId="0" xfId="12" applyFont="1" applyFill="1" applyBorder="1" applyAlignment="1"/>
    <xf numFmtId="0" fontId="59" fillId="0" borderId="0" xfId="12" applyFont="1"/>
    <xf numFmtId="0" fontId="65" fillId="0" borderId="0" xfId="12" applyFont="1" applyFill="1" applyBorder="1" applyAlignment="1">
      <alignment horizontal="center" vertical="center"/>
    </xf>
    <xf numFmtId="9" fontId="62" fillId="0" borderId="56" xfId="12" applyNumberFormat="1" applyFont="1" applyFill="1" applyBorder="1" applyAlignment="1">
      <alignment horizontal="center" vertical="center"/>
    </xf>
    <xf numFmtId="9" fontId="62" fillId="0" borderId="57" xfId="12" applyNumberFormat="1" applyFont="1" applyFill="1" applyBorder="1" applyAlignment="1">
      <alignment horizontal="center" vertical="center"/>
    </xf>
    <xf numFmtId="165" fontId="62" fillId="0" borderId="58" xfId="12" applyNumberFormat="1" applyFont="1" applyFill="1" applyBorder="1" applyAlignment="1">
      <alignment horizontal="center" vertical="center"/>
    </xf>
    <xf numFmtId="1" fontId="66" fillId="6" borderId="56" xfId="12" applyNumberFormat="1" applyFont="1" applyFill="1" applyBorder="1" applyAlignment="1">
      <alignment horizontal="center"/>
    </xf>
    <xf numFmtId="9" fontId="66" fillId="6" borderId="57" xfId="12" applyNumberFormat="1" applyFont="1" applyFill="1" applyBorder="1" applyAlignment="1">
      <alignment horizontal="center"/>
    </xf>
    <xf numFmtId="165" fontId="66" fillId="6" borderId="58" xfId="12" applyNumberFormat="1" applyFont="1" applyFill="1" applyBorder="1" applyAlignment="1">
      <alignment horizontal="center" vertical="center"/>
    </xf>
    <xf numFmtId="1" fontId="67" fillId="6" borderId="56" xfId="12" applyNumberFormat="1" applyFont="1" applyFill="1" applyBorder="1" applyAlignment="1">
      <alignment horizontal="center"/>
    </xf>
    <xf numFmtId="9" fontId="67" fillId="6" borderId="57" xfId="12" applyNumberFormat="1" applyFont="1" applyFill="1" applyBorder="1" applyAlignment="1">
      <alignment horizontal="center"/>
    </xf>
    <xf numFmtId="165" fontId="67" fillId="6" borderId="58" xfId="12" applyNumberFormat="1" applyFont="1" applyFill="1" applyBorder="1" applyAlignment="1">
      <alignment horizontal="center" vertical="center"/>
    </xf>
    <xf numFmtId="1" fontId="67" fillId="6" borderId="59" xfId="12" applyNumberFormat="1" applyFont="1" applyFill="1" applyBorder="1" applyAlignment="1">
      <alignment horizontal="center"/>
    </xf>
    <xf numFmtId="9" fontId="67" fillId="6" borderId="60" xfId="12" applyNumberFormat="1" applyFont="1" applyFill="1" applyBorder="1" applyAlignment="1">
      <alignment horizontal="center"/>
    </xf>
    <xf numFmtId="165" fontId="67" fillId="6" borderId="61" xfId="12" applyNumberFormat="1" applyFont="1" applyFill="1" applyBorder="1" applyAlignment="1">
      <alignment horizontal="center" vertical="center"/>
    </xf>
    <xf numFmtId="0" fontId="14" fillId="0" borderId="10" xfId="0" applyFont="1" applyBorder="1"/>
    <xf numFmtId="0" fontId="13" fillId="0" borderId="3" xfId="0" applyFont="1" applyBorder="1"/>
    <xf numFmtId="0" fontId="14" fillId="0" borderId="3" xfId="0" applyFont="1" applyBorder="1"/>
    <xf numFmtId="0" fontId="14" fillId="0" borderId="12" xfId="0" applyFont="1" applyBorder="1"/>
    <xf numFmtId="0" fontId="14" fillId="0" borderId="14" xfId="0" applyFont="1" applyBorder="1"/>
    <xf numFmtId="0" fontId="14" fillId="0" borderId="0" xfId="0" applyFont="1" applyBorder="1" applyAlignment="1">
      <alignment wrapText="1"/>
    </xf>
    <xf numFmtId="44" fontId="13" fillId="0" borderId="0" xfId="0" applyNumberFormat="1" applyFont="1" applyBorder="1"/>
    <xf numFmtId="6" fontId="5" fillId="5" borderId="21" xfId="12" applyNumberFormat="1" applyFont="1" applyFill="1" applyBorder="1" applyAlignment="1">
      <alignment horizontal="center" vertical="center"/>
    </xf>
    <xf numFmtId="0" fontId="59" fillId="5" borderId="20" xfId="12" applyFont="1" applyFill="1" applyBorder="1" applyAlignment="1"/>
    <xf numFmtId="0" fontId="65" fillId="5" borderId="0" xfId="12" applyFont="1" applyFill="1" applyBorder="1" applyAlignment="1">
      <alignment horizontal="right"/>
    </xf>
    <xf numFmtId="3" fontId="62" fillId="5" borderId="62" xfId="12" applyNumberFormat="1" applyFont="1" applyFill="1" applyBorder="1" applyAlignment="1">
      <alignment horizontal="center"/>
    </xf>
    <xf numFmtId="0" fontId="59" fillId="5" borderId="9" xfId="12" applyFont="1" applyFill="1" applyBorder="1"/>
    <xf numFmtId="0" fontId="65" fillId="5" borderId="18" xfId="12" applyFont="1" applyFill="1" applyBorder="1" applyAlignment="1">
      <alignment horizontal="right"/>
    </xf>
    <xf numFmtId="8" fontId="62" fillId="5" borderId="19" xfId="12" applyNumberFormat="1" applyFont="1" applyFill="1" applyBorder="1" applyAlignment="1">
      <alignment horizontal="center"/>
    </xf>
    <xf numFmtId="0" fontId="20" fillId="0" borderId="0" xfId="0" applyFont="1" applyBorder="1"/>
    <xf numFmtId="41" fontId="14" fillId="0" borderId="0" xfId="0" applyNumberFormat="1" applyFont="1" applyBorder="1" applyAlignment="1">
      <alignment horizontal="center" wrapText="1"/>
    </xf>
    <xf numFmtId="44" fontId="14" fillId="0" borderId="0" xfId="0" applyNumberFormat="1" applyFont="1" applyBorder="1"/>
    <xf numFmtId="41" fontId="19" fillId="0" borderId="63" xfId="0" applyNumberFormat="1" applyFont="1" applyBorder="1" applyAlignment="1">
      <alignment horizontal="center" wrapText="1"/>
    </xf>
    <xf numFmtId="44" fontId="19" fillId="0" borderId="64" xfId="0" applyNumberFormat="1" applyFont="1" applyBorder="1"/>
    <xf numFmtId="44" fontId="19" fillId="0" borderId="65" xfId="0" applyNumberFormat="1" applyFont="1" applyBorder="1"/>
    <xf numFmtId="44" fontId="6" fillId="13" borderId="4" xfId="2" applyNumberFormat="1" applyFont="1" applyFill="1" applyBorder="1"/>
    <xf numFmtId="0" fontId="37" fillId="0" borderId="48" xfId="9" applyFont="1" applyFill="1" applyBorder="1" applyAlignment="1">
      <alignment horizontal="center"/>
    </xf>
    <xf numFmtId="0" fontId="43" fillId="6" borderId="31" xfId="10" applyFont="1" applyFill="1" applyBorder="1" applyAlignment="1">
      <alignment horizontal="left" vertical="center" wrapText="1"/>
    </xf>
    <xf numFmtId="0" fontId="43" fillId="6" borderId="36" xfId="10" applyFont="1" applyFill="1" applyBorder="1" applyAlignment="1">
      <alignment horizontal="left" vertical="center" wrapText="1"/>
    </xf>
    <xf numFmtId="0" fontId="43" fillId="6" borderId="37" xfId="10" applyFont="1" applyFill="1" applyBorder="1" applyAlignment="1">
      <alignment horizontal="left" vertical="center" wrapText="1"/>
    </xf>
    <xf numFmtId="0" fontId="37" fillId="0" borderId="38" xfId="9" applyFont="1" applyBorder="1" applyAlignment="1">
      <alignment horizontal="center" vertical="center" wrapText="1"/>
    </xf>
    <xf numFmtId="0" fontId="37" fillId="0" borderId="39" xfId="9" applyFont="1" applyBorder="1" applyAlignment="1">
      <alignment horizontal="center" vertical="center" wrapText="1"/>
    </xf>
    <xf numFmtId="0" fontId="37" fillId="0" borderId="40" xfId="9" applyFont="1" applyBorder="1" applyAlignment="1">
      <alignment horizontal="center" vertical="center" wrapText="1"/>
    </xf>
    <xf numFmtId="0" fontId="37" fillId="0" borderId="20" xfId="9" applyFont="1" applyBorder="1" applyAlignment="1">
      <alignment horizontal="center" vertical="center" wrapText="1"/>
    </xf>
    <xf numFmtId="0" fontId="37" fillId="0" borderId="0" xfId="9" applyFont="1" applyBorder="1" applyAlignment="1">
      <alignment horizontal="center" vertical="center" wrapText="1"/>
    </xf>
    <xf numFmtId="0" fontId="37" fillId="0" borderId="21" xfId="9" applyFont="1" applyBorder="1" applyAlignment="1">
      <alignment horizontal="center" vertical="center" wrapText="1"/>
    </xf>
    <xf numFmtId="0" fontId="37" fillId="0" borderId="41" xfId="9" applyFont="1" applyBorder="1" applyAlignment="1">
      <alignment horizontal="center" vertical="center" wrapText="1"/>
    </xf>
    <xf numFmtId="0" fontId="37" fillId="0" borderId="42" xfId="9" applyFont="1" applyBorder="1" applyAlignment="1">
      <alignment horizontal="center" vertical="center" wrapText="1"/>
    </xf>
    <xf numFmtId="0" fontId="37" fillId="0" borderId="43" xfId="9" applyFont="1" applyBorder="1" applyAlignment="1">
      <alignment horizontal="center" vertical="center" wrapText="1"/>
    </xf>
    <xf numFmtId="0" fontId="43" fillId="8" borderId="38" xfId="10" applyFont="1" applyFill="1" applyBorder="1" applyAlignment="1">
      <alignment horizontal="left" wrapText="1"/>
    </xf>
    <xf numFmtId="0" fontId="43" fillId="8" borderId="39" xfId="10" applyFont="1" applyFill="1" applyBorder="1" applyAlignment="1">
      <alignment horizontal="left" wrapText="1"/>
    </xf>
    <xf numFmtId="0" fontId="43" fillId="8" borderId="40" xfId="10" applyFont="1" applyFill="1" applyBorder="1" applyAlignment="1">
      <alignment horizontal="left" wrapText="1"/>
    </xf>
    <xf numFmtId="0" fontId="43" fillId="8" borderId="20" xfId="10" applyFont="1" applyFill="1" applyBorder="1" applyAlignment="1">
      <alignment horizontal="left" wrapText="1"/>
    </xf>
    <xf numFmtId="0" fontId="43" fillId="8" borderId="0" xfId="10" applyFont="1" applyFill="1" applyBorder="1" applyAlignment="1">
      <alignment horizontal="left" wrapText="1"/>
    </xf>
    <xf numFmtId="0" fontId="43" fillId="8" borderId="21" xfId="10" applyFont="1" applyFill="1" applyBorder="1" applyAlignment="1">
      <alignment horizontal="left" wrapText="1"/>
    </xf>
    <xf numFmtId="0" fontId="43" fillId="8" borderId="41" xfId="10" applyFont="1" applyFill="1" applyBorder="1" applyAlignment="1">
      <alignment horizontal="left" wrapText="1"/>
    </xf>
    <xf numFmtId="0" fontId="43" fillId="8" borderId="42" xfId="10" applyFont="1" applyFill="1" applyBorder="1" applyAlignment="1">
      <alignment horizontal="left" wrapText="1"/>
    </xf>
    <xf numFmtId="0" fontId="43" fillId="8" borderId="43" xfId="10" applyFont="1" applyFill="1" applyBorder="1" applyAlignment="1">
      <alignment horizontal="left" wrapText="1"/>
    </xf>
    <xf numFmtId="0" fontId="43" fillId="6" borderId="44" xfId="10" applyFont="1" applyFill="1" applyBorder="1" applyAlignment="1">
      <alignment horizontal="left" vertical="center" wrapText="1"/>
    </xf>
    <xf numFmtId="0" fontId="43" fillId="6" borderId="33" xfId="10" applyFont="1" applyFill="1" applyBorder="1" applyAlignment="1">
      <alignment horizontal="left" vertical="center" wrapText="1"/>
    </xf>
    <xf numFmtId="0" fontId="43" fillId="6" borderId="34" xfId="10" applyFont="1" applyFill="1" applyBorder="1" applyAlignment="1">
      <alignment horizontal="left" vertical="center" wrapText="1"/>
    </xf>
    <xf numFmtId="0" fontId="37" fillId="0" borderId="38" xfId="9" applyFont="1" applyBorder="1" applyAlignment="1">
      <alignment horizontal="left" vertical="center"/>
    </xf>
    <xf numFmtId="0" fontId="37" fillId="0" borderId="39" xfId="9" applyFont="1" applyBorder="1" applyAlignment="1">
      <alignment horizontal="left" vertical="center"/>
    </xf>
    <xf numFmtId="0" fontId="37" fillId="0" borderId="40" xfId="9" applyFont="1" applyBorder="1" applyAlignment="1">
      <alignment horizontal="left" vertical="center"/>
    </xf>
    <xf numFmtId="0" fontId="37" fillId="0" borderId="20" xfId="9" applyFont="1" applyBorder="1" applyAlignment="1">
      <alignment horizontal="left" vertical="center"/>
    </xf>
    <xf numFmtId="0" fontId="37" fillId="0" borderId="0" xfId="9" applyFont="1" applyBorder="1" applyAlignment="1">
      <alignment horizontal="left" vertical="center"/>
    </xf>
    <xf numFmtId="0" fontId="37" fillId="0" borderId="21" xfId="9" applyFont="1" applyBorder="1" applyAlignment="1">
      <alignment horizontal="left" vertical="center"/>
    </xf>
    <xf numFmtId="0" fontId="37" fillId="0" borderId="45" xfId="9" applyFont="1" applyBorder="1" applyAlignment="1">
      <alignment horizontal="left" vertical="center"/>
    </xf>
    <xf numFmtId="0" fontId="37" fillId="0" borderId="46" xfId="9" applyFont="1" applyBorder="1" applyAlignment="1">
      <alignment horizontal="left" vertical="center"/>
    </xf>
    <xf numFmtId="0" fontId="37" fillId="0" borderId="47" xfId="9" applyFont="1" applyBorder="1" applyAlignment="1">
      <alignment horizontal="left" vertical="center"/>
    </xf>
    <xf numFmtId="0" fontId="44" fillId="0" borderId="32" xfId="10" applyFont="1" applyBorder="1" applyAlignment="1">
      <alignment horizontal="left" vertical="center"/>
    </xf>
    <xf numFmtId="0" fontId="44" fillId="0" borderId="33" xfId="10" applyFont="1" applyBorder="1" applyAlignment="1">
      <alignment horizontal="left" vertical="center"/>
    </xf>
    <xf numFmtId="0" fontId="44" fillId="0" borderId="34" xfId="10" applyFont="1" applyBorder="1" applyAlignment="1">
      <alignment horizontal="left" vertical="center"/>
    </xf>
    <xf numFmtId="0" fontId="44" fillId="0" borderId="35" xfId="10" applyFont="1" applyBorder="1" applyAlignment="1">
      <alignment horizontal="center" vertical="center"/>
    </xf>
    <xf numFmtId="0" fontId="44" fillId="0" borderId="22" xfId="10" applyFont="1" applyBorder="1" applyAlignment="1">
      <alignment horizontal="center" vertical="center"/>
    </xf>
    <xf numFmtId="0" fontId="44" fillId="0" borderId="32" xfId="10" applyFont="1" applyBorder="1" applyAlignment="1">
      <alignment vertical="center"/>
    </xf>
    <xf numFmtId="0" fontId="44" fillId="0" borderId="33" xfId="10" applyFont="1" applyBorder="1" applyAlignment="1">
      <alignment vertical="center"/>
    </xf>
    <xf numFmtId="0" fontId="44" fillId="0" borderId="34" xfId="10" applyFont="1" applyBorder="1" applyAlignment="1">
      <alignment vertical="center"/>
    </xf>
    <xf numFmtId="0" fontId="37" fillId="0" borderId="32" xfId="9" applyFont="1" applyBorder="1" applyAlignment="1">
      <alignment horizontal="left" vertical="center"/>
    </xf>
    <xf numFmtId="0" fontId="37" fillId="0" borderId="33" xfId="9" applyFont="1" applyBorder="1" applyAlignment="1">
      <alignment horizontal="left" vertical="center"/>
    </xf>
    <xf numFmtId="0" fontId="37" fillId="0" borderId="34" xfId="9" applyFont="1" applyBorder="1" applyAlignment="1">
      <alignment horizontal="left" vertical="center"/>
    </xf>
    <xf numFmtId="0" fontId="43" fillId="6" borderId="31" xfId="10" applyFont="1" applyFill="1" applyBorder="1" applyAlignment="1">
      <alignment vertical="center"/>
    </xf>
    <xf numFmtId="0" fontId="43" fillId="6" borderId="36" xfId="10" applyFont="1" applyFill="1" applyBorder="1" applyAlignment="1">
      <alignment vertical="center"/>
    </xf>
    <xf numFmtId="0" fontId="43" fillId="6" borderId="37" xfId="10" applyFont="1" applyFill="1" applyBorder="1" applyAlignment="1">
      <alignment vertical="center"/>
    </xf>
    <xf numFmtId="0" fontId="41" fillId="0" borderId="38" xfId="10" applyFont="1" applyBorder="1" applyAlignment="1">
      <alignment horizontal="left" vertical="center" wrapText="1"/>
    </xf>
    <xf numFmtId="0" fontId="41" fillId="0" borderId="39" xfId="10" applyFont="1" applyBorder="1" applyAlignment="1">
      <alignment horizontal="left" vertical="center" wrapText="1"/>
    </xf>
    <xf numFmtId="0" fontId="41" fillId="0" borderId="40" xfId="10" applyFont="1" applyBorder="1" applyAlignment="1">
      <alignment horizontal="left" vertical="center" wrapText="1"/>
    </xf>
    <xf numFmtId="0" fontId="41" fillId="0" borderId="20" xfId="10" applyFont="1" applyBorder="1" applyAlignment="1">
      <alignment horizontal="left" vertical="center" wrapText="1"/>
    </xf>
    <xf numFmtId="0" fontId="41" fillId="0" borderId="0" xfId="10" applyFont="1" applyBorder="1" applyAlignment="1">
      <alignment horizontal="left" vertical="center" wrapText="1"/>
    </xf>
    <xf numFmtId="0" fontId="41" fillId="0" borderId="21" xfId="10" applyFont="1" applyBorder="1" applyAlignment="1">
      <alignment horizontal="left" vertical="center" wrapText="1"/>
    </xf>
    <xf numFmtId="0" fontId="41" fillId="0" borderId="41" xfId="10" applyFont="1" applyBorder="1" applyAlignment="1">
      <alignment horizontal="left" vertical="center" wrapText="1"/>
    </xf>
    <xf numFmtId="0" fontId="41" fillId="0" borderId="42" xfId="10" applyFont="1" applyBorder="1" applyAlignment="1">
      <alignment horizontal="left" vertical="center" wrapText="1"/>
    </xf>
    <xf numFmtId="0" fontId="41" fillId="0" borderId="43" xfId="10" applyFont="1" applyBorder="1" applyAlignment="1">
      <alignment horizontal="left" vertical="center" wrapText="1"/>
    </xf>
    <xf numFmtId="0" fontId="41" fillId="0" borderId="38" xfId="9" applyFont="1" applyBorder="1" applyAlignment="1">
      <alignment horizontal="left" vertical="center" wrapText="1" indent="1"/>
    </xf>
    <xf numFmtId="0" fontId="41" fillId="0" borderId="39" xfId="9" applyFont="1" applyBorder="1" applyAlignment="1">
      <alignment horizontal="left" vertical="center" wrapText="1" indent="1"/>
    </xf>
    <xf numFmtId="0" fontId="41" fillId="0" borderId="40" xfId="9" applyFont="1" applyBorder="1" applyAlignment="1">
      <alignment horizontal="left" vertical="center" wrapText="1" indent="1"/>
    </xf>
    <xf numFmtId="0" fontId="41" fillId="0" borderId="41" xfId="9" applyFont="1" applyBorder="1" applyAlignment="1">
      <alignment horizontal="left" vertical="center" wrapText="1" indent="1"/>
    </xf>
    <xf numFmtId="0" fontId="41" fillId="0" borderId="42" xfId="9" applyFont="1" applyBorder="1" applyAlignment="1">
      <alignment horizontal="left" vertical="center" wrapText="1" indent="1"/>
    </xf>
    <xf numFmtId="0" fontId="41" fillId="0" borderId="43" xfId="9" applyFont="1" applyBorder="1" applyAlignment="1">
      <alignment horizontal="left" vertical="center" wrapText="1" indent="1"/>
    </xf>
    <xf numFmtId="0" fontId="37" fillId="0" borderId="38" xfId="9" applyFont="1" applyBorder="1" applyAlignment="1">
      <alignment vertical="center" wrapText="1"/>
    </xf>
    <xf numFmtId="0" fontId="37" fillId="0" borderId="39" xfId="9" applyFont="1" applyBorder="1" applyAlignment="1">
      <alignment vertical="center" wrapText="1"/>
    </xf>
    <xf numFmtId="0" fontId="37" fillId="0" borderId="40" xfId="9" applyFont="1" applyBorder="1" applyAlignment="1">
      <alignment vertical="center" wrapText="1"/>
    </xf>
    <xf numFmtId="0" fontId="37" fillId="0" borderId="20" xfId="9" applyFont="1" applyBorder="1" applyAlignment="1">
      <alignment vertical="center" wrapText="1"/>
    </xf>
    <xf numFmtId="0" fontId="37" fillId="0" borderId="0" xfId="9" applyFont="1" applyBorder="1" applyAlignment="1">
      <alignment vertical="center" wrapText="1"/>
    </xf>
    <xf numFmtId="0" fontId="37" fillId="0" borderId="21" xfId="9" applyFont="1" applyBorder="1" applyAlignment="1">
      <alignment vertical="center" wrapText="1"/>
    </xf>
    <xf numFmtId="0" fontId="37" fillId="0" borderId="41" xfId="9" applyFont="1" applyBorder="1" applyAlignment="1">
      <alignment vertical="center" wrapText="1"/>
    </xf>
    <xf numFmtId="0" fontId="37" fillId="0" borderId="42" xfId="9" applyFont="1" applyBorder="1" applyAlignment="1">
      <alignment vertical="center" wrapText="1"/>
    </xf>
    <xf numFmtId="0" fontId="37" fillId="0" borderId="43" xfId="9" applyFont="1" applyBorder="1" applyAlignment="1">
      <alignment vertical="center" wrapText="1"/>
    </xf>
    <xf numFmtId="0" fontId="44" fillId="0" borderId="32" xfId="10" applyFont="1" applyBorder="1" applyAlignment="1">
      <alignment horizontal="center" vertical="center"/>
    </xf>
    <xf numFmtId="0" fontId="44" fillId="0" borderId="33" xfId="10" applyFont="1" applyBorder="1" applyAlignment="1">
      <alignment horizontal="center" vertical="center"/>
    </xf>
    <xf numFmtId="0" fontId="44" fillId="0" borderId="34" xfId="10" applyFont="1" applyBorder="1" applyAlignment="1">
      <alignment horizontal="center" vertical="center"/>
    </xf>
    <xf numFmtId="0" fontId="36" fillId="6" borderId="20" xfId="9" applyFont="1" applyFill="1" applyBorder="1" applyAlignment="1">
      <alignment horizontal="center" vertical="center"/>
    </xf>
    <xf numFmtId="0" fontId="37" fillId="6" borderId="0" xfId="9" applyFont="1" applyFill="1" applyBorder="1" applyAlignment="1">
      <alignment horizontal="center" vertical="center"/>
    </xf>
    <xf numFmtId="0" fontId="37" fillId="6" borderId="21" xfId="9" applyFont="1" applyFill="1" applyBorder="1" applyAlignment="1">
      <alignment horizontal="center" vertical="center"/>
    </xf>
    <xf numFmtId="0" fontId="39" fillId="6" borderId="22" xfId="10" applyFont="1" applyFill="1" applyBorder="1" applyAlignment="1">
      <alignment horizontal="left" vertical="center" wrapText="1"/>
    </xf>
    <xf numFmtId="0" fontId="39" fillId="6" borderId="23" xfId="10" applyFont="1" applyFill="1" applyBorder="1" applyAlignment="1">
      <alignment horizontal="left" vertical="center" wrapText="1"/>
    </xf>
    <xf numFmtId="0" fontId="39" fillId="6" borderId="24" xfId="10" applyFont="1" applyFill="1" applyBorder="1" applyAlignment="1">
      <alignment horizontal="left" vertical="center" wrapText="1"/>
    </xf>
    <xf numFmtId="0" fontId="42" fillId="7" borderId="25" xfId="10" applyFont="1" applyFill="1" applyBorder="1" applyAlignment="1">
      <alignment horizontal="center" vertical="center"/>
    </xf>
    <xf numFmtId="0" fontId="42" fillId="7" borderId="26" xfId="10" applyFont="1" applyFill="1" applyBorder="1" applyAlignment="1">
      <alignment horizontal="center" vertical="center"/>
    </xf>
    <xf numFmtId="0" fontId="42" fillId="7" borderId="27" xfId="10" applyFont="1" applyFill="1" applyBorder="1" applyAlignment="1">
      <alignment horizontal="center" vertical="center"/>
    </xf>
    <xf numFmtId="0" fontId="41" fillId="0" borderId="0" xfId="10" applyFont="1" applyBorder="1" applyAlignment="1">
      <alignment horizontal="center"/>
    </xf>
    <xf numFmtId="0" fontId="43" fillId="6" borderId="28" xfId="10" applyFont="1" applyFill="1" applyBorder="1" applyAlignment="1">
      <alignment vertical="center"/>
    </xf>
    <xf numFmtId="0" fontId="43" fillId="6" borderId="29" xfId="10" applyFont="1" applyFill="1" applyBorder="1" applyAlignment="1">
      <alignment vertical="center"/>
    </xf>
    <xf numFmtId="0" fontId="43" fillId="6" borderId="30" xfId="10" applyFont="1" applyFill="1" applyBorder="1" applyAlignment="1">
      <alignment vertical="center"/>
    </xf>
    <xf numFmtId="0" fontId="45" fillId="6" borderId="49" xfId="10" applyFont="1" applyFill="1" applyBorder="1" applyAlignment="1">
      <alignment horizontal="center" vertical="center"/>
    </xf>
    <xf numFmtId="0" fontId="45" fillId="6" borderId="50" xfId="10" applyFont="1" applyFill="1" applyBorder="1" applyAlignment="1">
      <alignment horizontal="center" vertical="center"/>
    </xf>
    <xf numFmtId="0" fontId="45" fillId="6" borderId="51" xfId="10" applyFont="1" applyFill="1" applyBorder="1" applyAlignment="1">
      <alignment horizontal="center" vertical="center"/>
    </xf>
    <xf numFmtId="14" fontId="16" fillId="0" borderId="1" xfId="0" applyNumberFormat="1" applyFont="1" applyBorder="1" applyAlignment="1">
      <alignment horizontal="left"/>
    </xf>
    <xf numFmtId="0" fontId="16" fillId="0" borderId="1" xfId="0" applyFont="1" applyBorder="1" applyAlignment="1">
      <alignment horizontal="left"/>
    </xf>
    <xf numFmtId="0" fontId="24" fillId="0" borderId="10" xfId="0" applyFont="1" applyBorder="1" applyAlignment="1">
      <alignment horizontal="left" vertical="top" wrapText="1"/>
    </xf>
    <xf numFmtId="0" fontId="24" fillId="0" borderId="3"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 xfId="0" applyFont="1" applyBorder="1" applyAlignment="1">
      <alignment horizontal="left" vertical="top" wrapText="1"/>
    </xf>
    <xf numFmtId="0" fontId="24"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44" fontId="19" fillId="0" borderId="0" xfId="2" applyFont="1" applyBorder="1" applyAlignment="1">
      <alignment horizontal="center" wrapText="1"/>
    </xf>
    <xf numFmtId="0" fontId="16" fillId="0" borderId="1" xfId="0" applyFont="1" applyFill="1" applyBorder="1" applyAlignment="1">
      <alignment horizontal="center"/>
    </xf>
    <xf numFmtId="0" fontId="17" fillId="5" borderId="7" xfId="0" applyFont="1" applyFill="1" applyBorder="1" applyAlignment="1">
      <alignment horizontal="left"/>
    </xf>
    <xf numFmtId="0" fontId="17" fillId="5" borderId="2" xfId="0" applyFont="1" applyFill="1" applyBorder="1" applyAlignment="1">
      <alignment horizontal="left"/>
    </xf>
    <xf numFmtId="0" fontId="14" fillId="0" borderId="3" xfId="0" applyFont="1" applyBorder="1" applyAlignment="1">
      <alignment horizontal="right"/>
    </xf>
    <xf numFmtId="0" fontId="14" fillId="0" borderId="11" xfId="0" applyFont="1" applyBorder="1" applyAlignment="1">
      <alignment horizontal="right"/>
    </xf>
    <xf numFmtId="41" fontId="32" fillId="0" borderId="0" xfId="0" applyNumberFormat="1" applyFont="1" applyBorder="1" applyAlignment="1">
      <alignment horizontal="center" wrapText="1"/>
    </xf>
    <xf numFmtId="0" fontId="5" fillId="5" borderId="7" xfId="0" applyFont="1" applyFill="1" applyBorder="1" applyAlignment="1">
      <alignment horizontal="center"/>
    </xf>
    <xf numFmtId="0" fontId="5" fillId="5" borderId="2" xfId="0" applyFont="1" applyFill="1" applyBorder="1" applyAlignment="1">
      <alignment horizontal="center"/>
    </xf>
    <xf numFmtId="0" fontId="5" fillId="5" borderId="6" xfId="0" applyFont="1" applyFill="1" applyBorder="1" applyAlignment="1">
      <alignment horizontal="center"/>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wrapText="1"/>
    </xf>
    <xf numFmtId="0" fontId="15" fillId="0" borderId="15" xfId="0" applyFont="1" applyBorder="1" applyAlignment="1">
      <alignment horizontal="left" vertical="center" wrapText="1"/>
    </xf>
    <xf numFmtId="0" fontId="5" fillId="2" borderId="0" xfId="0" applyFont="1" applyFill="1" applyAlignment="1">
      <alignment horizontal="left"/>
    </xf>
    <xf numFmtId="0" fontId="57" fillId="0" borderId="0" xfId="0" applyFont="1" applyFill="1" applyAlignment="1">
      <alignment wrapText="1"/>
    </xf>
    <xf numFmtId="0" fontId="57" fillId="0" borderId="0" xfId="0" applyFont="1" applyAlignment="1">
      <alignment wrapText="1"/>
    </xf>
    <xf numFmtId="0" fontId="4" fillId="0" borderId="7" xfId="0" applyFont="1" applyBorder="1" applyAlignment="1">
      <alignment horizontal="left"/>
    </xf>
    <xf numFmtId="0" fontId="4" fillId="0" borderId="2" xfId="0" applyFont="1" applyBorder="1" applyAlignment="1">
      <alignment horizontal="left"/>
    </xf>
    <xf numFmtId="0" fontId="4" fillId="0" borderId="6" xfId="0" applyFont="1" applyBorder="1" applyAlignment="1">
      <alignment horizontal="left"/>
    </xf>
    <xf numFmtId="9" fontId="62" fillId="5" borderId="20" xfId="12" applyNumberFormat="1" applyFont="1" applyFill="1" applyBorder="1" applyAlignment="1">
      <alignment horizontal="right"/>
    </xf>
    <xf numFmtId="9" fontId="62" fillId="5" borderId="0" xfId="12" applyNumberFormat="1" applyFont="1" applyFill="1" applyBorder="1" applyAlignment="1">
      <alignment horizontal="right"/>
    </xf>
    <xf numFmtId="0" fontId="58" fillId="11" borderId="8" xfId="12" applyFont="1" applyFill="1" applyBorder="1" applyAlignment="1">
      <alignment horizontal="center" vertical="center" wrapText="1"/>
    </xf>
    <xf numFmtId="0" fontId="58" fillId="11" borderId="16" xfId="12" applyFont="1" applyFill="1" applyBorder="1" applyAlignment="1">
      <alignment horizontal="center" vertical="center" wrapText="1"/>
    </xf>
    <xf numFmtId="0" fontId="58" fillId="11" borderId="17" xfId="12" applyFont="1" applyFill="1" applyBorder="1" applyAlignment="1">
      <alignment horizontal="center" vertical="center" wrapText="1"/>
    </xf>
    <xf numFmtId="0" fontId="60" fillId="11" borderId="20" xfId="12" applyFont="1" applyFill="1" applyBorder="1" applyAlignment="1">
      <alignment horizontal="left" vertical="center" wrapText="1"/>
    </xf>
    <xf numFmtId="0" fontId="61" fillId="11" borderId="0" xfId="12" applyFont="1" applyFill="1" applyBorder="1" applyAlignment="1">
      <alignment horizontal="left" vertical="center" wrapText="1"/>
    </xf>
    <xf numFmtId="0" fontId="61" fillId="11" borderId="21" xfId="12" applyFont="1" applyFill="1" applyBorder="1" applyAlignment="1">
      <alignment horizontal="left" vertical="center" wrapText="1"/>
    </xf>
    <xf numFmtId="0" fontId="63" fillId="6" borderId="20" xfId="12" applyFont="1" applyFill="1" applyBorder="1" applyAlignment="1">
      <alignment horizontal="center" vertical="center" wrapText="1"/>
    </xf>
    <xf numFmtId="0" fontId="65" fillId="6" borderId="0" xfId="12" applyFont="1" applyFill="1" applyBorder="1" applyAlignment="1">
      <alignment horizontal="center" vertical="center" wrapText="1"/>
    </xf>
    <xf numFmtId="0" fontId="65" fillId="6" borderId="21" xfId="12" applyFont="1" applyFill="1" applyBorder="1" applyAlignment="1">
      <alignment horizontal="center" vertical="center" wrapText="1"/>
    </xf>
    <xf numFmtId="0" fontId="65" fillId="11" borderId="9" xfId="12" applyFont="1" applyFill="1" applyBorder="1" applyAlignment="1">
      <alignment horizontal="center" vertical="center"/>
    </xf>
    <xf numFmtId="0" fontId="65" fillId="11" borderId="18" xfId="12" applyFont="1" applyFill="1" applyBorder="1" applyAlignment="1">
      <alignment horizontal="center" vertical="center"/>
    </xf>
    <xf numFmtId="0" fontId="65" fillId="11" borderId="19" xfId="12" applyFont="1" applyFill="1" applyBorder="1" applyAlignment="1">
      <alignment horizontal="center" vertical="center"/>
    </xf>
    <xf numFmtId="0" fontId="62" fillId="12" borderId="53" xfId="12" applyFont="1" applyFill="1" applyBorder="1" applyAlignment="1">
      <alignment horizontal="left" vertical="center" wrapText="1"/>
    </xf>
    <xf numFmtId="0" fontId="65" fillId="12" borderId="54" xfId="12" applyFont="1" applyFill="1" applyBorder="1" applyAlignment="1">
      <alignment horizontal="left" vertical="center" wrapText="1"/>
    </xf>
    <xf numFmtId="0" fontId="65" fillId="12" borderId="55" xfId="12" applyFont="1" applyFill="1" applyBorder="1" applyAlignment="1">
      <alignment horizontal="left" vertical="center"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0" fillId="0" borderId="0" xfId="0" applyFont="1" applyAlignment="1">
      <alignment horizontal="left" vertical="top" wrapText="1"/>
    </xf>
  </cellXfs>
  <cellStyles count="13">
    <cellStyle name="Comma" xfId="1" builtinId="3"/>
    <cellStyle name="Comma 2" xfId="5"/>
    <cellStyle name="Currency" xfId="2" builtinId="4"/>
    <cellStyle name="Currency 2" xfId="6"/>
    <cellStyle name="Hyperlink" xfId="3" builtinId="8"/>
    <cellStyle name="Hyperlink 2" xfId="11"/>
    <cellStyle name="Normal" xfId="0" builtinId="0"/>
    <cellStyle name="Normal 2" xfId="8"/>
    <cellStyle name="Normal 2 2" xfId="10"/>
    <cellStyle name="Normal 3" xfId="9"/>
    <cellStyle name="Normal 4" xfId="12"/>
    <cellStyle name="Percent" xfId="4"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ouhsc.edu/financialservices/GC/fringe_benefit_rates.asp"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workbookViewId="0">
      <pane ySplit="1" topLeftCell="A2" activePane="bottomLeft" state="frozen"/>
      <selection activeCell="B40" sqref="B40:G44"/>
      <selection pane="bottomLeft" activeCell="B40" sqref="B40:G44"/>
    </sheetView>
  </sheetViews>
  <sheetFormatPr defaultRowHeight="14.25" x14ac:dyDescent="0.2"/>
  <cols>
    <col min="1" max="1" width="6.83203125" style="196" customWidth="1"/>
    <col min="2" max="2" width="16.6640625" style="196" customWidth="1"/>
    <col min="3" max="3" width="32.33203125" style="196" customWidth="1"/>
    <col min="4" max="4" width="29" style="196" customWidth="1"/>
    <col min="5" max="5" width="9.6640625" style="196" customWidth="1"/>
    <col min="6" max="6" width="8.1640625" style="196" customWidth="1"/>
    <col min="7" max="7" width="44" style="196" customWidth="1"/>
    <col min="8" max="257" width="9.33203125" style="196"/>
    <col min="258" max="258" width="2.1640625" style="196" customWidth="1"/>
    <col min="259" max="259" width="32.33203125" style="196" customWidth="1"/>
    <col min="260" max="260" width="26.5" style="196" customWidth="1"/>
    <col min="261" max="261" width="9.6640625" style="196" customWidth="1"/>
    <col min="262" max="262" width="8.1640625" style="196" customWidth="1"/>
    <col min="263" max="263" width="44" style="196" customWidth="1"/>
    <col min="264" max="513" width="9.33203125" style="196"/>
    <col min="514" max="514" width="2.1640625" style="196" customWidth="1"/>
    <col min="515" max="515" width="32.33203125" style="196" customWidth="1"/>
    <col min="516" max="516" width="26.5" style="196" customWidth="1"/>
    <col min="517" max="517" width="9.6640625" style="196" customWidth="1"/>
    <col min="518" max="518" width="8.1640625" style="196" customWidth="1"/>
    <col min="519" max="519" width="44" style="196" customWidth="1"/>
    <col min="520" max="769" width="9.33203125" style="196"/>
    <col min="770" max="770" width="2.1640625" style="196" customWidth="1"/>
    <col min="771" max="771" width="32.33203125" style="196" customWidth="1"/>
    <col min="772" max="772" width="26.5" style="196" customWidth="1"/>
    <col min="773" max="773" width="9.6640625" style="196" customWidth="1"/>
    <col min="774" max="774" width="8.1640625" style="196" customWidth="1"/>
    <col min="775" max="775" width="44" style="196" customWidth="1"/>
    <col min="776" max="1025" width="9.33203125" style="196"/>
    <col min="1026" max="1026" width="2.1640625" style="196" customWidth="1"/>
    <col min="1027" max="1027" width="32.33203125" style="196" customWidth="1"/>
    <col min="1028" max="1028" width="26.5" style="196" customWidth="1"/>
    <col min="1029" max="1029" width="9.6640625" style="196" customWidth="1"/>
    <col min="1030" max="1030" width="8.1640625" style="196" customWidth="1"/>
    <col min="1031" max="1031" width="44" style="196" customWidth="1"/>
    <col min="1032" max="1281" width="9.33203125" style="196"/>
    <col min="1282" max="1282" width="2.1640625" style="196" customWidth="1"/>
    <col min="1283" max="1283" width="32.33203125" style="196" customWidth="1"/>
    <col min="1284" max="1284" width="26.5" style="196" customWidth="1"/>
    <col min="1285" max="1285" width="9.6640625" style="196" customWidth="1"/>
    <col min="1286" max="1286" width="8.1640625" style="196" customWidth="1"/>
    <col min="1287" max="1287" width="44" style="196" customWidth="1"/>
    <col min="1288" max="1537" width="9.33203125" style="196"/>
    <col min="1538" max="1538" width="2.1640625" style="196" customWidth="1"/>
    <col min="1539" max="1539" width="32.33203125" style="196" customWidth="1"/>
    <col min="1540" max="1540" width="26.5" style="196" customWidth="1"/>
    <col min="1541" max="1541" width="9.6640625" style="196" customWidth="1"/>
    <col min="1542" max="1542" width="8.1640625" style="196" customWidth="1"/>
    <col min="1543" max="1543" width="44" style="196" customWidth="1"/>
    <col min="1544" max="1793" width="9.33203125" style="196"/>
    <col min="1794" max="1794" width="2.1640625" style="196" customWidth="1"/>
    <col min="1795" max="1795" width="32.33203125" style="196" customWidth="1"/>
    <col min="1796" max="1796" width="26.5" style="196" customWidth="1"/>
    <col min="1797" max="1797" width="9.6640625" style="196" customWidth="1"/>
    <col min="1798" max="1798" width="8.1640625" style="196" customWidth="1"/>
    <col min="1799" max="1799" width="44" style="196" customWidth="1"/>
    <col min="1800" max="2049" width="9.33203125" style="196"/>
    <col min="2050" max="2050" width="2.1640625" style="196" customWidth="1"/>
    <col min="2051" max="2051" width="32.33203125" style="196" customWidth="1"/>
    <col min="2052" max="2052" width="26.5" style="196" customWidth="1"/>
    <col min="2053" max="2053" width="9.6640625" style="196" customWidth="1"/>
    <col min="2054" max="2054" width="8.1640625" style="196" customWidth="1"/>
    <col min="2055" max="2055" width="44" style="196" customWidth="1"/>
    <col min="2056" max="2305" width="9.33203125" style="196"/>
    <col min="2306" max="2306" width="2.1640625" style="196" customWidth="1"/>
    <col min="2307" max="2307" width="32.33203125" style="196" customWidth="1"/>
    <col min="2308" max="2308" width="26.5" style="196" customWidth="1"/>
    <col min="2309" max="2309" width="9.6640625" style="196" customWidth="1"/>
    <col min="2310" max="2310" width="8.1640625" style="196" customWidth="1"/>
    <col min="2311" max="2311" width="44" style="196" customWidth="1"/>
    <col min="2312" max="2561" width="9.33203125" style="196"/>
    <col min="2562" max="2562" width="2.1640625" style="196" customWidth="1"/>
    <col min="2563" max="2563" width="32.33203125" style="196" customWidth="1"/>
    <col min="2564" max="2564" width="26.5" style="196" customWidth="1"/>
    <col min="2565" max="2565" width="9.6640625" style="196" customWidth="1"/>
    <col min="2566" max="2566" width="8.1640625" style="196" customWidth="1"/>
    <col min="2567" max="2567" width="44" style="196" customWidth="1"/>
    <col min="2568" max="2817" width="9.33203125" style="196"/>
    <col min="2818" max="2818" width="2.1640625" style="196" customWidth="1"/>
    <col min="2819" max="2819" width="32.33203125" style="196" customWidth="1"/>
    <col min="2820" max="2820" width="26.5" style="196" customWidth="1"/>
    <col min="2821" max="2821" width="9.6640625" style="196" customWidth="1"/>
    <col min="2822" max="2822" width="8.1640625" style="196" customWidth="1"/>
    <col min="2823" max="2823" width="44" style="196" customWidth="1"/>
    <col min="2824" max="3073" width="9.33203125" style="196"/>
    <col min="3074" max="3074" width="2.1640625" style="196" customWidth="1"/>
    <col min="3075" max="3075" width="32.33203125" style="196" customWidth="1"/>
    <col min="3076" max="3076" width="26.5" style="196" customWidth="1"/>
    <col min="3077" max="3077" width="9.6640625" style="196" customWidth="1"/>
    <col min="3078" max="3078" width="8.1640625" style="196" customWidth="1"/>
    <col min="3079" max="3079" width="44" style="196" customWidth="1"/>
    <col min="3080" max="3329" width="9.33203125" style="196"/>
    <col min="3330" max="3330" width="2.1640625" style="196" customWidth="1"/>
    <col min="3331" max="3331" width="32.33203125" style="196" customWidth="1"/>
    <col min="3332" max="3332" width="26.5" style="196" customWidth="1"/>
    <col min="3333" max="3333" width="9.6640625" style="196" customWidth="1"/>
    <col min="3334" max="3334" width="8.1640625" style="196" customWidth="1"/>
    <col min="3335" max="3335" width="44" style="196" customWidth="1"/>
    <col min="3336" max="3585" width="9.33203125" style="196"/>
    <col min="3586" max="3586" width="2.1640625" style="196" customWidth="1"/>
    <col min="3587" max="3587" width="32.33203125" style="196" customWidth="1"/>
    <col min="3588" max="3588" width="26.5" style="196" customWidth="1"/>
    <col min="3589" max="3589" width="9.6640625" style="196" customWidth="1"/>
    <col min="3590" max="3590" width="8.1640625" style="196" customWidth="1"/>
    <col min="3591" max="3591" width="44" style="196" customWidth="1"/>
    <col min="3592" max="3841" width="9.33203125" style="196"/>
    <col min="3842" max="3842" width="2.1640625" style="196" customWidth="1"/>
    <col min="3843" max="3843" width="32.33203125" style="196" customWidth="1"/>
    <col min="3844" max="3844" width="26.5" style="196" customWidth="1"/>
    <col min="3845" max="3845" width="9.6640625" style="196" customWidth="1"/>
    <col min="3846" max="3846" width="8.1640625" style="196" customWidth="1"/>
    <col min="3847" max="3847" width="44" style="196" customWidth="1"/>
    <col min="3848" max="4097" width="9.33203125" style="196"/>
    <col min="4098" max="4098" width="2.1640625" style="196" customWidth="1"/>
    <col min="4099" max="4099" width="32.33203125" style="196" customWidth="1"/>
    <col min="4100" max="4100" width="26.5" style="196" customWidth="1"/>
    <col min="4101" max="4101" width="9.6640625" style="196" customWidth="1"/>
    <col min="4102" max="4102" width="8.1640625" style="196" customWidth="1"/>
    <col min="4103" max="4103" width="44" style="196" customWidth="1"/>
    <col min="4104" max="4353" width="9.33203125" style="196"/>
    <col min="4354" max="4354" width="2.1640625" style="196" customWidth="1"/>
    <col min="4355" max="4355" width="32.33203125" style="196" customWidth="1"/>
    <col min="4356" max="4356" width="26.5" style="196" customWidth="1"/>
    <col min="4357" max="4357" width="9.6640625" style="196" customWidth="1"/>
    <col min="4358" max="4358" width="8.1640625" style="196" customWidth="1"/>
    <col min="4359" max="4359" width="44" style="196" customWidth="1"/>
    <col min="4360" max="4609" width="9.33203125" style="196"/>
    <col min="4610" max="4610" width="2.1640625" style="196" customWidth="1"/>
    <col min="4611" max="4611" width="32.33203125" style="196" customWidth="1"/>
    <col min="4612" max="4612" width="26.5" style="196" customWidth="1"/>
    <col min="4613" max="4613" width="9.6640625" style="196" customWidth="1"/>
    <col min="4614" max="4614" width="8.1640625" style="196" customWidth="1"/>
    <col min="4615" max="4615" width="44" style="196" customWidth="1"/>
    <col min="4616" max="4865" width="9.33203125" style="196"/>
    <col min="4866" max="4866" width="2.1640625" style="196" customWidth="1"/>
    <col min="4867" max="4867" width="32.33203125" style="196" customWidth="1"/>
    <col min="4868" max="4868" width="26.5" style="196" customWidth="1"/>
    <col min="4869" max="4869" width="9.6640625" style="196" customWidth="1"/>
    <col min="4870" max="4870" width="8.1640625" style="196" customWidth="1"/>
    <col min="4871" max="4871" width="44" style="196" customWidth="1"/>
    <col min="4872" max="5121" width="9.33203125" style="196"/>
    <col min="5122" max="5122" width="2.1640625" style="196" customWidth="1"/>
    <col min="5123" max="5123" width="32.33203125" style="196" customWidth="1"/>
    <col min="5124" max="5124" width="26.5" style="196" customWidth="1"/>
    <col min="5125" max="5125" width="9.6640625" style="196" customWidth="1"/>
    <col min="5126" max="5126" width="8.1640625" style="196" customWidth="1"/>
    <col min="5127" max="5127" width="44" style="196" customWidth="1"/>
    <col min="5128" max="5377" width="9.33203125" style="196"/>
    <col min="5378" max="5378" width="2.1640625" style="196" customWidth="1"/>
    <col min="5379" max="5379" width="32.33203125" style="196" customWidth="1"/>
    <col min="5380" max="5380" width="26.5" style="196" customWidth="1"/>
    <col min="5381" max="5381" width="9.6640625" style="196" customWidth="1"/>
    <col min="5382" max="5382" width="8.1640625" style="196" customWidth="1"/>
    <col min="5383" max="5383" width="44" style="196" customWidth="1"/>
    <col min="5384" max="5633" width="9.33203125" style="196"/>
    <col min="5634" max="5634" width="2.1640625" style="196" customWidth="1"/>
    <col min="5635" max="5635" width="32.33203125" style="196" customWidth="1"/>
    <col min="5636" max="5636" width="26.5" style="196" customWidth="1"/>
    <col min="5637" max="5637" width="9.6640625" style="196" customWidth="1"/>
    <col min="5638" max="5638" width="8.1640625" style="196" customWidth="1"/>
    <col min="5639" max="5639" width="44" style="196" customWidth="1"/>
    <col min="5640" max="5889" width="9.33203125" style="196"/>
    <col min="5890" max="5890" width="2.1640625" style="196" customWidth="1"/>
    <col min="5891" max="5891" width="32.33203125" style="196" customWidth="1"/>
    <col min="5892" max="5892" width="26.5" style="196" customWidth="1"/>
    <col min="5893" max="5893" width="9.6640625" style="196" customWidth="1"/>
    <col min="5894" max="5894" width="8.1640625" style="196" customWidth="1"/>
    <col min="5895" max="5895" width="44" style="196" customWidth="1"/>
    <col min="5896" max="6145" width="9.33203125" style="196"/>
    <col min="6146" max="6146" width="2.1640625" style="196" customWidth="1"/>
    <col min="6147" max="6147" width="32.33203125" style="196" customWidth="1"/>
    <col min="6148" max="6148" width="26.5" style="196" customWidth="1"/>
    <col min="6149" max="6149" width="9.6640625" style="196" customWidth="1"/>
    <col min="6150" max="6150" width="8.1640625" style="196" customWidth="1"/>
    <col min="6151" max="6151" width="44" style="196" customWidth="1"/>
    <col min="6152" max="6401" width="9.33203125" style="196"/>
    <col min="6402" max="6402" width="2.1640625" style="196" customWidth="1"/>
    <col min="6403" max="6403" width="32.33203125" style="196" customWidth="1"/>
    <col min="6404" max="6404" width="26.5" style="196" customWidth="1"/>
    <col min="6405" max="6405" width="9.6640625" style="196" customWidth="1"/>
    <col min="6406" max="6406" width="8.1640625" style="196" customWidth="1"/>
    <col min="6407" max="6407" width="44" style="196" customWidth="1"/>
    <col min="6408" max="6657" width="9.33203125" style="196"/>
    <col min="6658" max="6658" width="2.1640625" style="196" customWidth="1"/>
    <col min="6659" max="6659" width="32.33203125" style="196" customWidth="1"/>
    <col min="6660" max="6660" width="26.5" style="196" customWidth="1"/>
    <col min="6661" max="6661" width="9.6640625" style="196" customWidth="1"/>
    <col min="6662" max="6662" width="8.1640625" style="196" customWidth="1"/>
    <col min="6663" max="6663" width="44" style="196" customWidth="1"/>
    <col min="6664" max="6913" width="9.33203125" style="196"/>
    <col min="6914" max="6914" width="2.1640625" style="196" customWidth="1"/>
    <col min="6915" max="6915" width="32.33203125" style="196" customWidth="1"/>
    <col min="6916" max="6916" width="26.5" style="196" customWidth="1"/>
    <col min="6917" max="6917" width="9.6640625" style="196" customWidth="1"/>
    <col min="6918" max="6918" width="8.1640625" style="196" customWidth="1"/>
    <col min="6919" max="6919" width="44" style="196" customWidth="1"/>
    <col min="6920" max="7169" width="9.33203125" style="196"/>
    <col min="7170" max="7170" width="2.1640625" style="196" customWidth="1"/>
    <col min="7171" max="7171" width="32.33203125" style="196" customWidth="1"/>
    <col min="7172" max="7172" width="26.5" style="196" customWidth="1"/>
    <col min="7173" max="7173" width="9.6640625" style="196" customWidth="1"/>
    <col min="7174" max="7174" width="8.1640625" style="196" customWidth="1"/>
    <col min="7175" max="7175" width="44" style="196" customWidth="1"/>
    <col min="7176" max="7425" width="9.33203125" style="196"/>
    <col min="7426" max="7426" width="2.1640625" style="196" customWidth="1"/>
    <col min="7427" max="7427" width="32.33203125" style="196" customWidth="1"/>
    <col min="7428" max="7428" width="26.5" style="196" customWidth="1"/>
    <col min="7429" max="7429" width="9.6640625" style="196" customWidth="1"/>
    <col min="7430" max="7430" width="8.1640625" style="196" customWidth="1"/>
    <col min="7431" max="7431" width="44" style="196" customWidth="1"/>
    <col min="7432" max="7681" width="9.33203125" style="196"/>
    <col min="7682" max="7682" width="2.1640625" style="196" customWidth="1"/>
    <col min="7683" max="7683" width="32.33203125" style="196" customWidth="1"/>
    <col min="7684" max="7684" width="26.5" style="196" customWidth="1"/>
    <col min="7685" max="7685" width="9.6640625" style="196" customWidth="1"/>
    <col min="7686" max="7686" width="8.1640625" style="196" customWidth="1"/>
    <col min="7687" max="7687" width="44" style="196" customWidth="1"/>
    <col min="7688" max="7937" width="9.33203125" style="196"/>
    <col min="7938" max="7938" width="2.1640625" style="196" customWidth="1"/>
    <col min="7939" max="7939" width="32.33203125" style="196" customWidth="1"/>
    <col min="7940" max="7940" width="26.5" style="196" customWidth="1"/>
    <col min="7941" max="7941" width="9.6640625" style="196" customWidth="1"/>
    <col min="7942" max="7942" width="8.1640625" style="196" customWidth="1"/>
    <col min="7943" max="7943" width="44" style="196" customWidth="1"/>
    <col min="7944" max="8193" width="9.33203125" style="196"/>
    <col min="8194" max="8194" width="2.1640625" style="196" customWidth="1"/>
    <col min="8195" max="8195" width="32.33203125" style="196" customWidth="1"/>
    <col min="8196" max="8196" width="26.5" style="196" customWidth="1"/>
    <col min="8197" max="8197" width="9.6640625" style="196" customWidth="1"/>
    <col min="8198" max="8198" width="8.1640625" style="196" customWidth="1"/>
    <col min="8199" max="8199" width="44" style="196" customWidth="1"/>
    <col min="8200" max="8449" width="9.33203125" style="196"/>
    <col min="8450" max="8450" width="2.1640625" style="196" customWidth="1"/>
    <col min="8451" max="8451" width="32.33203125" style="196" customWidth="1"/>
    <col min="8452" max="8452" width="26.5" style="196" customWidth="1"/>
    <col min="8453" max="8453" width="9.6640625" style="196" customWidth="1"/>
    <col min="8454" max="8454" width="8.1640625" style="196" customWidth="1"/>
    <col min="8455" max="8455" width="44" style="196" customWidth="1"/>
    <col min="8456" max="8705" width="9.33203125" style="196"/>
    <col min="8706" max="8706" width="2.1640625" style="196" customWidth="1"/>
    <col min="8707" max="8707" width="32.33203125" style="196" customWidth="1"/>
    <col min="8708" max="8708" width="26.5" style="196" customWidth="1"/>
    <col min="8709" max="8709" width="9.6640625" style="196" customWidth="1"/>
    <col min="8710" max="8710" width="8.1640625" style="196" customWidth="1"/>
    <col min="8711" max="8711" width="44" style="196" customWidth="1"/>
    <col min="8712" max="8961" width="9.33203125" style="196"/>
    <col min="8962" max="8962" width="2.1640625" style="196" customWidth="1"/>
    <col min="8963" max="8963" width="32.33203125" style="196" customWidth="1"/>
    <col min="8964" max="8964" width="26.5" style="196" customWidth="1"/>
    <col min="8965" max="8965" width="9.6640625" style="196" customWidth="1"/>
    <col min="8966" max="8966" width="8.1640625" style="196" customWidth="1"/>
    <col min="8967" max="8967" width="44" style="196" customWidth="1"/>
    <col min="8968" max="9217" width="9.33203125" style="196"/>
    <col min="9218" max="9218" width="2.1640625" style="196" customWidth="1"/>
    <col min="9219" max="9219" width="32.33203125" style="196" customWidth="1"/>
    <col min="9220" max="9220" width="26.5" style="196" customWidth="1"/>
    <col min="9221" max="9221" width="9.6640625" style="196" customWidth="1"/>
    <col min="9222" max="9222" width="8.1640625" style="196" customWidth="1"/>
    <col min="9223" max="9223" width="44" style="196" customWidth="1"/>
    <col min="9224" max="9473" width="9.33203125" style="196"/>
    <col min="9474" max="9474" width="2.1640625" style="196" customWidth="1"/>
    <col min="9475" max="9475" width="32.33203125" style="196" customWidth="1"/>
    <col min="9476" max="9476" width="26.5" style="196" customWidth="1"/>
    <col min="9477" max="9477" width="9.6640625" style="196" customWidth="1"/>
    <col min="9478" max="9478" width="8.1640625" style="196" customWidth="1"/>
    <col min="9479" max="9479" width="44" style="196" customWidth="1"/>
    <col min="9480" max="9729" width="9.33203125" style="196"/>
    <col min="9730" max="9730" width="2.1640625" style="196" customWidth="1"/>
    <col min="9731" max="9731" width="32.33203125" style="196" customWidth="1"/>
    <col min="9732" max="9732" width="26.5" style="196" customWidth="1"/>
    <col min="9733" max="9733" width="9.6640625" style="196" customWidth="1"/>
    <col min="9734" max="9734" width="8.1640625" style="196" customWidth="1"/>
    <col min="9735" max="9735" width="44" style="196" customWidth="1"/>
    <col min="9736" max="9985" width="9.33203125" style="196"/>
    <col min="9986" max="9986" width="2.1640625" style="196" customWidth="1"/>
    <col min="9987" max="9987" width="32.33203125" style="196" customWidth="1"/>
    <col min="9988" max="9988" width="26.5" style="196" customWidth="1"/>
    <col min="9989" max="9989" width="9.6640625" style="196" customWidth="1"/>
    <col min="9990" max="9990" width="8.1640625" style="196" customWidth="1"/>
    <col min="9991" max="9991" width="44" style="196" customWidth="1"/>
    <col min="9992" max="10241" width="9.33203125" style="196"/>
    <col min="10242" max="10242" width="2.1640625" style="196" customWidth="1"/>
    <col min="10243" max="10243" width="32.33203125" style="196" customWidth="1"/>
    <col min="10244" max="10244" width="26.5" style="196" customWidth="1"/>
    <col min="10245" max="10245" width="9.6640625" style="196" customWidth="1"/>
    <col min="10246" max="10246" width="8.1640625" style="196" customWidth="1"/>
    <col min="10247" max="10247" width="44" style="196" customWidth="1"/>
    <col min="10248" max="10497" width="9.33203125" style="196"/>
    <col min="10498" max="10498" width="2.1640625" style="196" customWidth="1"/>
    <col min="10499" max="10499" width="32.33203125" style="196" customWidth="1"/>
    <col min="10500" max="10500" width="26.5" style="196" customWidth="1"/>
    <col min="10501" max="10501" width="9.6640625" style="196" customWidth="1"/>
    <col min="10502" max="10502" width="8.1640625" style="196" customWidth="1"/>
    <col min="10503" max="10503" width="44" style="196" customWidth="1"/>
    <col min="10504" max="10753" width="9.33203125" style="196"/>
    <col min="10754" max="10754" width="2.1640625" style="196" customWidth="1"/>
    <col min="10755" max="10755" width="32.33203125" style="196" customWidth="1"/>
    <col min="10756" max="10756" width="26.5" style="196" customWidth="1"/>
    <col min="10757" max="10757" width="9.6640625" style="196" customWidth="1"/>
    <col min="10758" max="10758" width="8.1640625" style="196" customWidth="1"/>
    <col min="10759" max="10759" width="44" style="196" customWidth="1"/>
    <col min="10760" max="11009" width="9.33203125" style="196"/>
    <col min="11010" max="11010" width="2.1640625" style="196" customWidth="1"/>
    <col min="11011" max="11011" width="32.33203125" style="196" customWidth="1"/>
    <col min="11012" max="11012" width="26.5" style="196" customWidth="1"/>
    <col min="11013" max="11013" width="9.6640625" style="196" customWidth="1"/>
    <col min="11014" max="11014" width="8.1640625" style="196" customWidth="1"/>
    <col min="11015" max="11015" width="44" style="196" customWidth="1"/>
    <col min="11016" max="11265" width="9.33203125" style="196"/>
    <col min="11266" max="11266" width="2.1640625" style="196" customWidth="1"/>
    <col min="11267" max="11267" width="32.33203125" style="196" customWidth="1"/>
    <col min="11268" max="11268" width="26.5" style="196" customWidth="1"/>
    <col min="11269" max="11269" width="9.6640625" style="196" customWidth="1"/>
    <col min="11270" max="11270" width="8.1640625" style="196" customWidth="1"/>
    <col min="11271" max="11271" width="44" style="196" customWidth="1"/>
    <col min="11272" max="11521" width="9.33203125" style="196"/>
    <col min="11522" max="11522" width="2.1640625" style="196" customWidth="1"/>
    <col min="11523" max="11523" width="32.33203125" style="196" customWidth="1"/>
    <col min="11524" max="11524" width="26.5" style="196" customWidth="1"/>
    <col min="11525" max="11525" width="9.6640625" style="196" customWidth="1"/>
    <col min="11526" max="11526" width="8.1640625" style="196" customWidth="1"/>
    <col min="11527" max="11527" width="44" style="196" customWidth="1"/>
    <col min="11528" max="11777" width="9.33203125" style="196"/>
    <col min="11778" max="11778" width="2.1640625" style="196" customWidth="1"/>
    <col min="11779" max="11779" width="32.33203125" style="196" customWidth="1"/>
    <col min="11780" max="11780" width="26.5" style="196" customWidth="1"/>
    <col min="11781" max="11781" width="9.6640625" style="196" customWidth="1"/>
    <col min="11782" max="11782" width="8.1640625" style="196" customWidth="1"/>
    <col min="11783" max="11783" width="44" style="196" customWidth="1"/>
    <col min="11784" max="12033" width="9.33203125" style="196"/>
    <col min="12034" max="12034" width="2.1640625" style="196" customWidth="1"/>
    <col min="12035" max="12035" width="32.33203125" style="196" customWidth="1"/>
    <col min="12036" max="12036" width="26.5" style="196" customWidth="1"/>
    <col min="12037" max="12037" width="9.6640625" style="196" customWidth="1"/>
    <col min="12038" max="12038" width="8.1640625" style="196" customWidth="1"/>
    <col min="12039" max="12039" width="44" style="196" customWidth="1"/>
    <col min="12040" max="12289" width="9.33203125" style="196"/>
    <col min="12290" max="12290" width="2.1640625" style="196" customWidth="1"/>
    <col min="12291" max="12291" width="32.33203125" style="196" customWidth="1"/>
    <col min="12292" max="12292" width="26.5" style="196" customWidth="1"/>
    <col min="12293" max="12293" width="9.6640625" style="196" customWidth="1"/>
    <col min="12294" max="12294" width="8.1640625" style="196" customWidth="1"/>
    <col min="12295" max="12295" width="44" style="196" customWidth="1"/>
    <col min="12296" max="12545" width="9.33203125" style="196"/>
    <col min="12546" max="12546" width="2.1640625" style="196" customWidth="1"/>
    <col min="12547" max="12547" width="32.33203125" style="196" customWidth="1"/>
    <col min="12548" max="12548" width="26.5" style="196" customWidth="1"/>
    <col min="12549" max="12549" width="9.6640625" style="196" customWidth="1"/>
    <col min="12550" max="12550" width="8.1640625" style="196" customWidth="1"/>
    <col min="12551" max="12551" width="44" style="196" customWidth="1"/>
    <col min="12552" max="12801" width="9.33203125" style="196"/>
    <col min="12802" max="12802" width="2.1640625" style="196" customWidth="1"/>
    <col min="12803" max="12803" width="32.33203125" style="196" customWidth="1"/>
    <col min="12804" max="12804" width="26.5" style="196" customWidth="1"/>
    <col min="12805" max="12805" width="9.6640625" style="196" customWidth="1"/>
    <col min="12806" max="12806" width="8.1640625" style="196" customWidth="1"/>
    <col min="12807" max="12807" width="44" style="196" customWidth="1"/>
    <col min="12808" max="13057" width="9.33203125" style="196"/>
    <col min="13058" max="13058" width="2.1640625" style="196" customWidth="1"/>
    <col min="13059" max="13059" width="32.33203125" style="196" customWidth="1"/>
    <col min="13060" max="13060" width="26.5" style="196" customWidth="1"/>
    <col min="13061" max="13061" width="9.6640625" style="196" customWidth="1"/>
    <col min="13062" max="13062" width="8.1640625" style="196" customWidth="1"/>
    <col min="13063" max="13063" width="44" style="196" customWidth="1"/>
    <col min="13064" max="13313" width="9.33203125" style="196"/>
    <col min="13314" max="13314" width="2.1640625" style="196" customWidth="1"/>
    <col min="13315" max="13315" width="32.33203125" style="196" customWidth="1"/>
    <col min="13316" max="13316" width="26.5" style="196" customWidth="1"/>
    <col min="13317" max="13317" width="9.6640625" style="196" customWidth="1"/>
    <col min="13318" max="13318" width="8.1640625" style="196" customWidth="1"/>
    <col min="13319" max="13319" width="44" style="196" customWidth="1"/>
    <col min="13320" max="13569" width="9.33203125" style="196"/>
    <col min="13570" max="13570" width="2.1640625" style="196" customWidth="1"/>
    <col min="13571" max="13571" width="32.33203125" style="196" customWidth="1"/>
    <col min="13572" max="13572" width="26.5" style="196" customWidth="1"/>
    <col min="13573" max="13573" width="9.6640625" style="196" customWidth="1"/>
    <col min="13574" max="13574" width="8.1640625" style="196" customWidth="1"/>
    <col min="13575" max="13575" width="44" style="196" customWidth="1"/>
    <col min="13576" max="13825" width="9.33203125" style="196"/>
    <col min="13826" max="13826" width="2.1640625" style="196" customWidth="1"/>
    <col min="13827" max="13827" width="32.33203125" style="196" customWidth="1"/>
    <col min="13828" max="13828" width="26.5" style="196" customWidth="1"/>
    <col min="13829" max="13829" width="9.6640625" style="196" customWidth="1"/>
    <col min="13830" max="13830" width="8.1640625" style="196" customWidth="1"/>
    <col min="13831" max="13831" width="44" style="196" customWidth="1"/>
    <col min="13832" max="14081" width="9.33203125" style="196"/>
    <col min="14082" max="14082" width="2.1640625" style="196" customWidth="1"/>
    <col min="14083" max="14083" width="32.33203125" style="196" customWidth="1"/>
    <col min="14084" max="14084" width="26.5" style="196" customWidth="1"/>
    <col min="14085" max="14085" width="9.6640625" style="196" customWidth="1"/>
    <col min="14086" max="14086" width="8.1640625" style="196" customWidth="1"/>
    <col min="14087" max="14087" width="44" style="196" customWidth="1"/>
    <col min="14088" max="14337" width="9.33203125" style="196"/>
    <col min="14338" max="14338" width="2.1640625" style="196" customWidth="1"/>
    <col min="14339" max="14339" width="32.33203125" style="196" customWidth="1"/>
    <col min="14340" max="14340" width="26.5" style="196" customWidth="1"/>
    <col min="14341" max="14341" width="9.6640625" style="196" customWidth="1"/>
    <col min="14342" max="14342" width="8.1640625" style="196" customWidth="1"/>
    <col min="14343" max="14343" width="44" style="196" customWidth="1"/>
    <col min="14344" max="14593" width="9.33203125" style="196"/>
    <col min="14594" max="14594" width="2.1640625" style="196" customWidth="1"/>
    <col min="14595" max="14595" width="32.33203125" style="196" customWidth="1"/>
    <col min="14596" max="14596" width="26.5" style="196" customWidth="1"/>
    <col min="14597" max="14597" width="9.6640625" style="196" customWidth="1"/>
    <col min="14598" max="14598" width="8.1640625" style="196" customWidth="1"/>
    <col min="14599" max="14599" width="44" style="196" customWidth="1"/>
    <col min="14600" max="14849" width="9.33203125" style="196"/>
    <col min="14850" max="14850" width="2.1640625" style="196" customWidth="1"/>
    <col min="14851" max="14851" width="32.33203125" style="196" customWidth="1"/>
    <col min="14852" max="14852" width="26.5" style="196" customWidth="1"/>
    <col min="14853" max="14853" width="9.6640625" style="196" customWidth="1"/>
    <col min="14854" max="14854" width="8.1640625" style="196" customWidth="1"/>
    <col min="14855" max="14855" width="44" style="196" customWidth="1"/>
    <col min="14856" max="15105" width="9.33203125" style="196"/>
    <col min="15106" max="15106" width="2.1640625" style="196" customWidth="1"/>
    <col min="15107" max="15107" width="32.33203125" style="196" customWidth="1"/>
    <col min="15108" max="15108" width="26.5" style="196" customWidth="1"/>
    <col min="15109" max="15109" width="9.6640625" style="196" customWidth="1"/>
    <col min="15110" max="15110" width="8.1640625" style="196" customWidth="1"/>
    <col min="15111" max="15111" width="44" style="196" customWidth="1"/>
    <col min="15112" max="15361" width="9.33203125" style="196"/>
    <col min="15362" max="15362" width="2.1640625" style="196" customWidth="1"/>
    <col min="15363" max="15363" width="32.33203125" style="196" customWidth="1"/>
    <col min="15364" max="15364" width="26.5" style="196" customWidth="1"/>
    <col min="15365" max="15365" width="9.6640625" style="196" customWidth="1"/>
    <col min="15366" max="15366" width="8.1640625" style="196" customWidth="1"/>
    <col min="15367" max="15367" width="44" style="196" customWidth="1"/>
    <col min="15368" max="15617" width="9.33203125" style="196"/>
    <col min="15618" max="15618" width="2.1640625" style="196" customWidth="1"/>
    <col min="15619" max="15619" width="32.33203125" style="196" customWidth="1"/>
    <col min="15620" max="15620" width="26.5" style="196" customWidth="1"/>
    <col min="15621" max="15621" width="9.6640625" style="196" customWidth="1"/>
    <col min="15622" max="15622" width="8.1640625" style="196" customWidth="1"/>
    <col min="15623" max="15623" width="44" style="196" customWidth="1"/>
    <col min="15624" max="15873" width="9.33203125" style="196"/>
    <col min="15874" max="15874" width="2.1640625" style="196" customWidth="1"/>
    <col min="15875" max="15875" width="32.33203125" style="196" customWidth="1"/>
    <col min="15876" max="15876" width="26.5" style="196" customWidth="1"/>
    <col min="15877" max="15877" width="9.6640625" style="196" customWidth="1"/>
    <col min="15878" max="15878" width="8.1640625" style="196" customWidth="1"/>
    <col min="15879" max="15879" width="44" style="196" customWidth="1"/>
    <col min="15880" max="16129" width="9.33203125" style="196"/>
    <col min="16130" max="16130" width="2.1640625" style="196" customWidth="1"/>
    <col min="16131" max="16131" width="32.33203125" style="196" customWidth="1"/>
    <col min="16132" max="16132" width="26.5" style="196" customWidth="1"/>
    <col min="16133" max="16133" width="9.6640625" style="196" customWidth="1"/>
    <col min="16134" max="16134" width="8.1640625" style="196" customWidth="1"/>
    <col min="16135" max="16135" width="44" style="196" customWidth="1"/>
    <col min="16136" max="16384" width="9.33203125" style="196"/>
  </cols>
  <sheetData>
    <row r="1" spans="2:10" ht="31.5" customHeight="1" x14ac:dyDescent="0.2">
      <c r="B1" s="359" t="s">
        <v>148</v>
      </c>
      <c r="C1" s="360"/>
      <c r="D1" s="360"/>
      <c r="E1" s="360"/>
      <c r="F1" s="360"/>
      <c r="G1" s="361"/>
    </row>
    <row r="2" spans="2:10" s="200" customFormat="1" ht="52.5" customHeight="1" x14ac:dyDescent="0.2">
      <c r="B2" s="362" t="s">
        <v>149</v>
      </c>
      <c r="C2" s="363"/>
      <c r="D2" s="363"/>
      <c r="E2" s="363"/>
      <c r="F2" s="363"/>
      <c r="G2" s="364"/>
      <c r="H2" s="197"/>
      <c r="I2" s="198"/>
      <c r="J2" s="199"/>
    </row>
    <row r="3" spans="2:10" ht="30.75" customHeight="1" thickBot="1" x14ac:dyDescent="0.25">
      <c r="B3" s="365" t="s">
        <v>150</v>
      </c>
      <c r="C3" s="366"/>
      <c r="D3" s="366"/>
      <c r="E3" s="366"/>
      <c r="F3" s="366"/>
      <c r="G3" s="367"/>
      <c r="H3" s="201"/>
      <c r="I3" s="201"/>
      <c r="J3" s="201"/>
    </row>
    <row r="4" spans="2:10" ht="15" customHeight="1" thickBot="1" x14ac:dyDescent="0.25">
      <c r="B4" s="368"/>
      <c r="C4" s="368"/>
      <c r="D4" s="368"/>
      <c r="E4" s="368"/>
      <c r="F4" s="368"/>
      <c r="G4" s="368"/>
      <c r="H4" s="201"/>
      <c r="I4" s="201"/>
      <c r="J4" s="201"/>
    </row>
    <row r="5" spans="2:10" ht="25.5" customHeight="1" x14ac:dyDescent="0.2">
      <c r="B5" s="369" t="s">
        <v>151</v>
      </c>
      <c r="C5" s="370"/>
      <c r="D5" s="370"/>
      <c r="E5" s="370"/>
      <c r="F5" s="370"/>
      <c r="G5" s="371"/>
      <c r="H5" s="201"/>
      <c r="I5" s="201"/>
      <c r="J5" s="201"/>
    </row>
    <row r="6" spans="2:10" x14ac:dyDescent="0.2">
      <c r="B6" s="202" t="s">
        <v>152</v>
      </c>
      <c r="C6" s="356"/>
      <c r="D6" s="357"/>
      <c r="E6" s="357"/>
      <c r="F6" s="357"/>
      <c r="G6" s="358"/>
      <c r="H6" s="201"/>
      <c r="I6" s="201"/>
    </row>
    <row r="7" spans="2:10" x14ac:dyDescent="0.2">
      <c r="B7" s="202" t="s">
        <v>153</v>
      </c>
      <c r="C7" s="318"/>
      <c r="D7" s="319"/>
      <c r="E7" s="319"/>
      <c r="F7" s="319"/>
      <c r="G7" s="320"/>
      <c r="H7" s="201"/>
      <c r="I7" s="201"/>
    </row>
    <row r="8" spans="2:10" x14ac:dyDescent="0.2">
      <c r="B8" s="321"/>
      <c r="C8" s="323"/>
      <c r="D8" s="324"/>
      <c r="E8" s="324"/>
      <c r="F8" s="324"/>
      <c r="G8" s="325"/>
      <c r="H8" s="201"/>
      <c r="I8" s="201"/>
    </row>
    <row r="9" spans="2:10" x14ac:dyDescent="0.2">
      <c r="B9" s="322"/>
      <c r="C9" s="326"/>
      <c r="D9" s="327"/>
      <c r="E9" s="327"/>
      <c r="F9" s="327"/>
      <c r="G9" s="328"/>
    </row>
    <row r="10" spans="2:10" ht="30" customHeight="1" x14ac:dyDescent="0.2">
      <c r="B10" s="329" t="s">
        <v>154</v>
      </c>
      <c r="C10" s="330"/>
      <c r="D10" s="330"/>
      <c r="E10" s="330"/>
      <c r="F10" s="330"/>
      <c r="G10" s="331"/>
      <c r="H10" s="201"/>
      <c r="I10" s="201"/>
      <c r="J10" s="201"/>
    </row>
    <row r="11" spans="2:10" x14ac:dyDescent="0.2">
      <c r="B11" s="332"/>
      <c r="C11" s="333"/>
      <c r="D11" s="333"/>
      <c r="E11" s="333"/>
      <c r="F11" s="333"/>
      <c r="G11" s="334"/>
      <c r="H11" s="201"/>
      <c r="I11" s="201"/>
      <c r="J11" s="201"/>
    </row>
    <row r="12" spans="2:10" x14ac:dyDescent="0.2">
      <c r="B12" s="335"/>
      <c r="C12" s="336"/>
      <c r="D12" s="336"/>
      <c r="E12" s="336"/>
      <c r="F12" s="336"/>
      <c r="G12" s="337"/>
      <c r="H12" s="201"/>
      <c r="I12" s="201"/>
      <c r="J12" s="201"/>
    </row>
    <row r="13" spans="2:10" x14ac:dyDescent="0.2">
      <c r="B13" s="335"/>
      <c r="C13" s="336"/>
      <c r="D13" s="336"/>
      <c r="E13" s="336"/>
      <c r="F13" s="336"/>
      <c r="G13" s="337"/>
      <c r="H13" s="201"/>
      <c r="I13" s="201"/>
      <c r="J13" s="201"/>
    </row>
    <row r="14" spans="2:10" x14ac:dyDescent="0.2">
      <c r="B14" s="335"/>
      <c r="C14" s="336"/>
      <c r="D14" s="336"/>
      <c r="E14" s="336"/>
      <c r="F14" s="336"/>
      <c r="G14" s="337"/>
      <c r="H14" s="201"/>
      <c r="I14" s="201"/>
      <c r="J14" s="201"/>
    </row>
    <row r="15" spans="2:10" x14ac:dyDescent="0.2">
      <c r="B15" s="335"/>
      <c r="C15" s="336"/>
      <c r="D15" s="336"/>
      <c r="E15" s="336"/>
      <c r="F15" s="336"/>
      <c r="G15" s="337"/>
      <c r="H15" s="201"/>
      <c r="I15" s="201"/>
      <c r="J15" s="201"/>
    </row>
    <row r="16" spans="2:10" x14ac:dyDescent="0.2">
      <c r="B16" s="335"/>
      <c r="C16" s="336"/>
      <c r="D16" s="336"/>
      <c r="E16" s="336"/>
      <c r="F16" s="336"/>
      <c r="G16" s="337"/>
      <c r="H16" s="201"/>
      <c r="I16" s="201"/>
      <c r="J16" s="201"/>
    </row>
    <row r="17" spans="2:7" x14ac:dyDescent="0.2">
      <c r="B17" s="338"/>
      <c r="C17" s="339"/>
      <c r="D17" s="339"/>
      <c r="E17" s="339"/>
      <c r="F17" s="339"/>
      <c r="G17" s="340"/>
    </row>
    <row r="18" spans="2:7" ht="23.25" customHeight="1" x14ac:dyDescent="0.2">
      <c r="B18" s="329" t="s">
        <v>155</v>
      </c>
      <c r="C18" s="330"/>
      <c r="D18" s="330"/>
      <c r="E18" s="330"/>
      <c r="F18" s="330"/>
      <c r="G18" s="331"/>
    </row>
    <row r="19" spans="2:7" x14ac:dyDescent="0.2">
      <c r="B19" s="341"/>
      <c r="C19" s="342"/>
      <c r="D19" s="342"/>
      <c r="E19" s="342"/>
      <c r="F19" s="342"/>
      <c r="G19" s="343"/>
    </row>
    <row r="20" spans="2:7" x14ac:dyDescent="0.2">
      <c r="B20" s="344"/>
      <c r="C20" s="345"/>
      <c r="D20" s="345"/>
      <c r="E20" s="345"/>
      <c r="F20" s="345"/>
      <c r="G20" s="346"/>
    </row>
    <row r="21" spans="2:7" ht="30.75" customHeight="1" x14ac:dyDescent="0.2">
      <c r="B21" s="329" t="s">
        <v>156</v>
      </c>
      <c r="C21" s="330"/>
      <c r="D21" s="330"/>
      <c r="E21" s="330"/>
      <c r="F21" s="330"/>
      <c r="G21" s="331"/>
    </row>
    <row r="22" spans="2:7" x14ac:dyDescent="0.2">
      <c r="B22" s="347"/>
      <c r="C22" s="348"/>
      <c r="D22" s="348"/>
      <c r="E22" s="348"/>
      <c r="F22" s="348"/>
      <c r="G22" s="349"/>
    </row>
    <row r="23" spans="2:7" x14ac:dyDescent="0.2">
      <c r="B23" s="350"/>
      <c r="C23" s="351"/>
      <c r="D23" s="351"/>
      <c r="E23" s="351"/>
      <c r="F23" s="351"/>
      <c r="G23" s="352"/>
    </row>
    <row r="24" spans="2:7" x14ac:dyDescent="0.2">
      <c r="B24" s="350"/>
      <c r="C24" s="351"/>
      <c r="D24" s="351"/>
      <c r="E24" s="351"/>
      <c r="F24" s="351"/>
      <c r="G24" s="352"/>
    </row>
    <row r="25" spans="2:7" x14ac:dyDescent="0.2">
      <c r="B25" s="353"/>
      <c r="C25" s="354"/>
      <c r="D25" s="354"/>
      <c r="E25" s="354"/>
      <c r="F25" s="354"/>
      <c r="G25" s="355"/>
    </row>
    <row r="26" spans="2:7" x14ac:dyDescent="0.2">
      <c r="B26" s="285" t="s">
        <v>157</v>
      </c>
      <c r="C26" s="286"/>
      <c r="D26" s="286"/>
      <c r="E26" s="286"/>
      <c r="F26" s="286"/>
      <c r="G26" s="287"/>
    </row>
    <row r="27" spans="2:7" ht="25.5" customHeight="1" x14ac:dyDescent="0.2">
      <c r="B27" s="285"/>
      <c r="C27" s="286"/>
      <c r="D27" s="286"/>
      <c r="E27" s="286"/>
      <c r="F27" s="286"/>
      <c r="G27" s="287"/>
    </row>
    <row r="28" spans="2:7" x14ac:dyDescent="0.2">
      <c r="B28" s="288"/>
      <c r="C28" s="289"/>
      <c r="D28" s="289"/>
      <c r="E28" s="289"/>
      <c r="F28" s="289"/>
      <c r="G28" s="290"/>
    </row>
    <row r="29" spans="2:7" x14ac:dyDescent="0.2">
      <c r="B29" s="291"/>
      <c r="C29" s="292"/>
      <c r="D29" s="292"/>
      <c r="E29" s="292"/>
      <c r="F29" s="292"/>
      <c r="G29" s="293"/>
    </row>
    <row r="30" spans="2:7" x14ac:dyDescent="0.2">
      <c r="B30" s="291"/>
      <c r="C30" s="292"/>
      <c r="D30" s="292"/>
      <c r="E30" s="292"/>
      <c r="F30" s="292"/>
      <c r="G30" s="293"/>
    </row>
    <row r="31" spans="2:7" x14ac:dyDescent="0.2">
      <c r="B31" s="294"/>
      <c r="C31" s="295"/>
      <c r="D31" s="295"/>
      <c r="E31" s="295"/>
      <c r="F31" s="295"/>
      <c r="G31" s="296"/>
    </row>
    <row r="32" spans="2:7" x14ac:dyDescent="0.2">
      <c r="B32" s="285" t="s">
        <v>158</v>
      </c>
      <c r="C32" s="286"/>
      <c r="D32" s="286"/>
      <c r="E32" s="286"/>
      <c r="F32" s="286"/>
      <c r="G32" s="287"/>
    </row>
    <row r="33" spans="1:9" ht="31.5" customHeight="1" x14ac:dyDescent="0.2">
      <c r="B33" s="285"/>
      <c r="C33" s="286"/>
      <c r="D33" s="286"/>
      <c r="E33" s="286"/>
      <c r="F33" s="286"/>
      <c r="G33" s="287"/>
    </row>
    <row r="34" spans="1:9" x14ac:dyDescent="0.2">
      <c r="B34" s="288"/>
      <c r="C34" s="289"/>
      <c r="D34" s="289"/>
      <c r="E34" s="289"/>
      <c r="F34" s="289"/>
      <c r="G34" s="290"/>
    </row>
    <row r="35" spans="1:9" x14ac:dyDescent="0.2">
      <c r="B35" s="291"/>
      <c r="C35" s="292"/>
      <c r="D35" s="292"/>
      <c r="E35" s="292"/>
      <c r="F35" s="292"/>
      <c r="G35" s="293"/>
    </row>
    <row r="36" spans="1:9" x14ac:dyDescent="0.2">
      <c r="B36" s="291"/>
      <c r="C36" s="292"/>
      <c r="D36" s="292"/>
      <c r="E36" s="292"/>
      <c r="F36" s="292"/>
      <c r="G36" s="293"/>
    </row>
    <row r="37" spans="1:9" x14ac:dyDescent="0.2">
      <c r="B37" s="294"/>
      <c r="C37" s="295"/>
      <c r="D37" s="295"/>
      <c r="E37" s="295"/>
      <c r="F37" s="295"/>
      <c r="G37" s="296"/>
    </row>
    <row r="38" spans="1:9" x14ac:dyDescent="0.2">
      <c r="B38" s="285" t="s">
        <v>159</v>
      </c>
      <c r="C38" s="286"/>
      <c r="D38" s="286"/>
      <c r="E38" s="286"/>
      <c r="F38" s="286"/>
      <c r="G38" s="287"/>
    </row>
    <row r="39" spans="1:9" ht="19.5" customHeight="1" x14ac:dyDescent="0.2">
      <c r="B39" s="285"/>
      <c r="C39" s="286"/>
      <c r="D39" s="286"/>
      <c r="E39" s="286"/>
      <c r="F39" s="286"/>
      <c r="G39" s="287"/>
    </row>
    <row r="40" spans="1:9" x14ac:dyDescent="0.2">
      <c r="B40" s="297"/>
      <c r="C40" s="298"/>
      <c r="D40" s="298"/>
      <c r="E40" s="298"/>
      <c r="F40" s="298"/>
      <c r="G40" s="299"/>
    </row>
    <row r="41" spans="1:9" x14ac:dyDescent="0.2">
      <c r="B41" s="300"/>
      <c r="C41" s="301"/>
      <c r="D41" s="301"/>
      <c r="E41" s="301"/>
      <c r="F41" s="301"/>
      <c r="G41" s="302"/>
    </row>
    <row r="42" spans="1:9" ht="9" customHeight="1" x14ac:dyDescent="0.2">
      <c r="B42" s="300"/>
      <c r="C42" s="301"/>
      <c r="D42" s="301"/>
      <c r="E42" s="301"/>
      <c r="F42" s="301"/>
      <c r="G42" s="302"/>
    </row>
    <row r="43" spans="1:9" ht="13.5" hidden="1" customHeight="1" x14ac:dyDescent="0.2">
      <c r="B43" s="300"/>
      <c r="C43" s="301"/>
      <c r="D43" s="301"/>
      <c r="E43" s="301"/>
      <c r="F43" s="301"/>
      <c r="G43" s="302"/>
    </row>
    <row r="44" spans="1:9" ht="21" customHeight="1" x14ac:dyDescent="0.2">
      <c r="A44" s="203"/>
      <c r="B44" s="303"/>
      <c r="C44" s="304"/>
      <c r="D44" s="304"/>
      <c r="E44" s="304"/>
      <c r="F44" s="304"/>
      <c r="G44" s="305"/>
      <c r="H44" s="203"/>
      <c r="I44" s="204"/>
    </row>
    <row r="45" spans="1:9" ht="26.25" customHeight="1" x14ac:dyDescent="0.2">
      <c r="B45" s="306" t="s">
        <v>160</v>
      </c>
      <c r="C45" s="307"/>
      <c r="D45" s="307"/>
      <c r="E45" s="307"/>
      <c r="F45" s="307"/>
      <c r="G45" s="308"/>
    </row>
    <row r="46" spans="1:9" x14ac:dyDescent="0.2">
      <c r="B46" s="309"/>
      <c r="C46" s="310"/>
      <c r="D46" s="310"/>
      <c r="E46" s="310"/>
      <c r="F46" s="310"/>
      <c r="G46" s="311"/>
    </row>
    <row r="47" spans="1:9" x14ac:dyDescent="0.2">
      <c r="B47" s="312"/>
      <c r="C47" s="313"/>
      <c r="D47" s="313"/>
      <c r="E47" s="313"/>
      <c r="F47" s="313"/>
      <c r="G47" s="314"/>
    </row>
    <row r="48" spans="1:9" ht="1.5" customHeight="1" thickBot="1" x14ac:dyDescent="0.25">
      <c r="B48" s="312"/>
      <c r="C48" s="313"/>
      <c r="D48" s="313"/>
      <c r="E48" s="313"/>
      <c r="F48" s="313"/>
      <c r="G48" s="314"/>
    </row>
    <row r="49" spans="2:7" s="205" customFormat="1" ht="13.15" hidden="1" customHeight="1" thickBot="1" x14ac:dyDescent="0.25">
      <c r="B49" s="315"/>
      <c r="C49" s="316"/>
      <c r="D49" s="316"/>
      <c r="E49" s="316"/>
      <c r="F49" s="316"/>
      <c r="G49" s="317"/>
    </row>
    <row r="50" spans="2:7" x14ac:dyDescent="0.2">
      <c r="B50" s="284"/>
      <c r="C50" s="284"/>
      <c r="D50" s="284"/>
      <c r="E50" s="284"/>
      <c r="F50" s="284"/>
      <c r="G50" s="284"/>
    </row>
  </sheetData>
  <sheetProtection formatColumns="0"/>
  <mergeCells count="25">
    <mergeCell ref="C6:G6"/>
    <mergeCell ref="B1:G1"/>
    <mergeCell ref="B2:G2"/>
    <mergeCell ref="B3:G3"/>
    <mergeCell ref="B4:G4"/>
    <mergeCell ref="B5:G5"/>
    <mergeCell ref="B28:G31"/>
    <mergeCell ref="C7:G7"/>
    <mergeCell ref="B8:B9"/>
    <mergeCell ref="C8:G8"/>
    <mergeCell ref="C9:G9"/>
    <mergeCell ref="B10:G10"/>
    <mergeCell ref="B11:G17"/>
    <mergeCell ref="B18:G18"/>
    <mergeCell ref="B19:G20"/>
    <mergeCell ref="B21:G21"/>
    <mergeCell ref="B22:G25"/>
    <mergeCell ref="B26:G27"/>
    <mergeCell ref="B50:G50"/>
    <mergeCell ref="B32:G33"/>
    <mergeCell ref="B34:G37"/>
    <mergeCell ref="B38:G39"/>
    <mergeCell ref="B40:G44"/>
    <mergeCell ref="B45:G45"/>
    <mergeCell ref="B46:G49"/>
  </mergeCells>
  <pageMargins left="0.7" right="0.7" top="0.75" bottom="0.75" header="0.3" footer="0.3"/>
  <pageSetup scale="72"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opLeftCell="A10" workbookViewId="0">
      <selection activeCell="B40" sqref="B40:G44"/>
    </sheetView>
  </sheetViews>
  <sheetFormatPr defaultColWidth="10.6640625" defaultRowHeight="15" x14ac:dyDescent="0.25"/>
  <cols>
    <col min="1" max="1" width="79.83203125" style="206" bestFit="1" customWidth="1"/>
    <col min="2" max="2" width="60.1640625" style="206" customWidth="1"/>
    <col min="3" max="3" width="16.5" style="206" customWidth="1"/>
    <col min="4" max="16384" width="10.6640625" style="206"/>
  </cols>
  <sheetData>
    <row r="1" spans="1:4" ht="31.15" customHeight="1" x14ac:dyDescent="0.25">
      <c r="A1" s="372" t="s">
        <v>161</v>
      </c>
      <c r="B1" s="373"/>
      <c r="C1" s="374"/>
    </row>
    <row r="2" spans="1:4" ht="15.75" x14ac:dyDescent="0.25">
      <c r="A2" s="207"/>
      <c r="B2" s="207"/>
      <c r="C2" s="208"/>
    </row>
    <row r="3" spans="1:4" ht="21" customHeight="1" x14ac:dyDescent="0.25">
      <c r="A3" s="209" t="s">
        <v>1</v>
      </c>
      <c r="B3" s="209" t="s">
        <v>162</v>
      </c>
      <c r="C3" s="210" t="s">
        <v>163</v>
      </c>
      <c r="D3" s="211"/>
    </row>
    <row r="4" spans="1:4" ht="24.6" customHeight="1" x14ac:dyDescent="0.25">
      <c r="A4" s="212" t="s">
        <v>164</v>
      </c>
      <c r="B4" s="213"/>
      <c r="C4" s="214"/>
      <c r="D4" s="211"/>
    </row>
    <row r="5" spans="1:4" ht="23.45" customHeight="1" x14ac:dyDescent="0.25">
      <c r="A5" s="215" t="s">
        <v>165</v>
      </c>
      <c r="B5" s="216"/>
      <c r="C5" s="217"/>
      <c r="D5" s="218"/>
    </row>
    <row r="6" spans="1:4" ht="25.9" customHeight="1" x14ac:dyDescent="0.25">
      <c r="A6" s="219" t="s">
        <v>166</v>
      </c>
      <c r="B6" s="220"/>
      <c r="C6" s="221"/>
      <c r="D6" s="222"/>
    </row>
    <row r="7" spans="1:4" ht="31.5" x14ac:dyDescent="0.25">
      <c r="A7" s="219" t="s">
        <v>167</v>
      </c>
      <c r="B7" s="220"/>
      <c r="C7" s="221"/>
      <c r="D7" s="222"/>
    </row>
    <row r="8" spans="1:4" ht="23.45" customHeight="1" x14ac:dyDescent="0.25">
      <c r="A8" s="223" t="s">
        <v>168</v>
      </c>
      <c r="B8" s="220"/>
      <c r="C8" s="221"/>
      <c r="D8" s="218"/>
    </row>
    <row r="9" spans="1:4" ht="24.6" customHeight="1" x14ac:dyDescent="0.25">
      <c r="A9" s="223" t="s">
        <v>169</v>
      </c>
      <c r="B9" s="220"/>
      <c r="C9" s="221"/>
      <c r="D9" s="224"/>
    </row>
    <row r="10" spans="1:4" ht="15.75" x14ac:dyDescent="0.25">
      <c r="A10" s="225"/>
      <c r="B10" s="226"/>
      <c r="C10" s="227"/>
      <c r="D10" s="222"/>
    </row>
    <row r="11" spans="1:4" ht="21.6" customHeight="1" x14ac:dyDescent="0.25">
      <c r="A11" s="212" t="s">
        <v>170</v>
      </c>
      <c r="B11" s="228"/>
      <c r="C11" s="212"/>
      <c r="D11" s="222"/>
    </row>
    <row r="12" spans="1:4" ht="22.15" customHeight="1" x14ac:dyDescent="0.25">
      <c r="A12" s="215" t="s">
        <v>171</v>
      </c>
      <c r="B12" s="229"/>
      <c r="C12" s="230"/>
      <c r="D12" s="231"/>
    </row>
    <row r="13" spans="1:4" ht="24.6" customHeight="1" x14ac:dyDescent="0.25">
      <c r="A13" s="232" t="s">
        <v>172</v>
      </c>
      <c r="B13" s="220"/>
      <c r="C13" s="221"/>
      <c r="D13" s="218"/>
    </row>
    <row r="14" spans="1:4" ht="22.15" customHeight="1" x14ac:dyDescent="0.25">
      <c r="A14" s="232" t="s">
        <v>173</v>
      </c>
      <c r="B14" s="220"/>
      <c r="C14" s="221"/>
      <c r="D14" s="218"/>
    </row>
    <row r="15" spans="1:4" ht="24.6" customHeight="1" x14ac:dyDescent="0.25">
      <c r="A15" s="233" t="s">
        <v>174</v>
      </c>
      <c r="B15" s="220"/>
      <c r="C15" s="221"/>
      <c r="D15" s="231"/>
    </row>
    <row r="16" spans="1:4" ht="60" customHeight="1" x14ac:dyDescent="0.25">
      <c r="A16" s="232" t="s">
        <v>175</v>
      </c>
      <c r="B16" s="220"/>
      <c r="C16" s="221"/>
      <c r="D16" s="218"/>
    </row>
    <row r="17" spans="1:4" ht="47.45" customHeight="1" x14ac:dyDescent="0.25">
      <c r="A17" s="232" t="s">
        <v>176</v>
      </c>
      <c r="B17" s="220"/>
      <c r="C17" s="221"/>
      <c r="D17" s="224"/>
    </row>
    <row r="18" spans="1:4" ht="40.9" customHeight="1" x14ac:dyDescent="0.25">
      <c r="A18" s="234" t="s">
        <v>177</v>
      </c>
      <c r="B18" s="235"/>
      <c r="C18" s="236"/>
      <c r="D18" s="237"/>
    </row>
    <row r="19" spans="1:4" x14ac:dyDescent="0.25">
      <c r="A19" s="238"/>
      <c r="B19" s="238"/>
      <c r="C19" s="238"/>
      <c r="D19" s="237"/>
    </row>
    <row r="20" spans="1:4" x14ac:dyDescent="0.25">
      <c r="A20" s="238"/>
      <c r="B20" s="238"/>
      <c r="C20" s="238"/>
      <c r="D20" s="231"/>
    </row>
    <row r="21" spans="1:4" x14ac:dyDescent="0.25">
      <c r="B21" s="238"/>
      <c r="C21" s="238"/>
      <c r="D21" s="231"/>
    </row>
  </sheetData>
  <mergeCells count="1">
    <mergeCell ref="A1:C1"/>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5"/>
  <sheetViews>
    <sheetView showGridLines="0" topLeftCell="A13" workbookViewId="0">
      <selection activeCell="P24" sqref="P24:P30"/>
    </sheetView>
  </sheetViews>
  <sheetFormatPr defaultRowHeight="12.75" x14ac:dyDescent="0.2"/>
  <cols>
    <col min="1" max="1" width="14" style="37" customWidth="1"/>
    <col min="2" max="2" width="4.6640625" style="37" customWidth="1"/>
    <col min="3" max="3" width="12.5" style="37" customWidth="1"/>
    <col min="4" max="4" width="7.83203125" style="37" customWidth="1"/>
    <col min="5" max="5" width="15.5" style="37" customWidth="1"/>
    <col min="6" max="6" width="0.6640625" style="37" customWidth="1"/>
    <col min="7" max="7" width="9.33203125" style="37"/>
    <col min="8" max="8" width="11.33203125" style="37" customWidth="1"/>
    <col min="9" max="9" width="0.6640625" style="37" customWidth="1"/>
    <col min="10" max="10" width="20.33203125" style="37" customWidth="1"/>
    <col min="11" max="11" width="0.6640625" style="37" customWidth="1"/>
    <col min="12" max="12" width="18.83203125" style="37" customWidth="1"/>
    <col min="13" max="13" width="0.6640625" style="37" customWidth="1"/>
    <col min="14" max="14" width="18.83203125" style="37" customWidth="1"/>
    <col min="15" max="15" width="0.6640625" style="83" customWidth="1"/>
    <col min="16" max="16" width="18.83203125" style="37" customWidth="1"/>
    <col min="17" max="17" width="0.6640625" style="37" customWidth="1"/>
    <col min="18" max="18" width="18.83203125" style="37" customWidth="1"/>
    <col min="19" max="19" width="0.6640625" style="37" customWidth="1"/>
    <col min="20" max="20" width="18.83203125" style="83" customWidth="1"/>
    <col min="21" max="22" width="0.6640625" style="83" customWidth="1"/>
    <col min="23" max="23" width="18.83203125" style="83" customWidth="1"/>
    <col min="24" max="24" width="2.83203125" style="194" customWidth="1"/>
    <col min="25" max="25" width="15.83203125" style="194" customWidth="1"/>
    <col min="26" max="16384" width="9.33203125" style="37"/>
  </cols>
  <sheetData>
    <row r="1" spans="1:24" ht="21.75" customHeight="1" x14ac:dyDescent="0.3">
      <c r="A1" s="81" t="s">
        <v>20</v>
      </c>
      <c r="B1" s="38"/>
      <c r="C1" s="38"/>
      <c r="D1" s="38"/>
      <c r="E1" s="38"/>
      <c r="F1" s="38"/>
      <c r="G1" s="38"/>
      <c r="H1" s="38"/>
      <c r="I1" s="38"/>
      <c r="J1" s="38"/>
      <c r="K1" s="38"/>
      <c r="L1" s="38"/>
      <c r="M1" s="38"/>
      <c r="N1" s="38"/>
      <c r="O1" s="80"/>
      <c r="P1" s="38"/>
      <c r="Q1" s="38"/>
      <c r="R1" s="38"/>
      <c r="S1" s="38"/>
      <c r="W1" s="84"/>
      <c r="X1" s="84"/>
    </row>
    <row r="2" spans="1:24" ht="13.5" customHeight="1" x14ac:dyDescent="0.3">
      <c r="A2" s="82"/>
      <c r="B2" s="83"/>
      <c r="C2" s="83"/>
      <c r="D2" s="83"/>
      <c r="E2" s="83"/>
      <c r="F2" s="83"/>
      <c r="G2" s="83"/>
      <c r="H2" s="83"/>
      <c r="I2" s="83"/>
      <c r="J2" s="83"/>
      <c r="K2" s="83"/>
      <c r="L2" s="83"/>
      <c r="M2" s="83"/>
      <c r="N2" s="84"/>
      <c r="O2" s="84"/>
    </row>
    <row r="3" spans="1:24" x14ac:dyDescent="0.2">
      <c r="A3" s="39"/>
    </row>
    <row r="4" spans="1:24" ht="21" customHeight="1" x14ac:dyDescent="0.2">
      <c r="A4" s="39" t="s">
        <v>19</v>
      </c>
      <c r="B4" s="375">
        <v>40816</v>
      </c>
      <c r="C4" s="376"/>
    </row>
    <row r="5" spans="1:24" ht="24.75" customHeight="1" x14ac:dyDescent="0.2">
      <c r="A5" s="39" t="s">
        <v>16</v>
      </c>
      <c r="C5" s="376" t="s">
        <v>23</v>
      </c>
      <c r="D5" s="376"/>
      <c r="E5" s="46"/>
      <c r="F5" s="46"/>
    </row>
    <row r="6" spans="1:24" ht="24.75" customHeight="1" x14ac:dyDescent="0.2">
      <c r="A6" s="39" t="s">
        <v>21</v>
      </c>
      <c r="C6" s="376" t="s">
        <v>24</v>
      </c>
      <c r="D6" s="376"/>
      <c r="E6" s="376"/>
      <c r="F6" s="376"/>
      <c r="G6" s="376"/>
      <c r="H6" s="46"/>
    </row>
    <row r="7" spans="1:24" ht="24.75" customHeight="1" x14ac:dyDescent="0.2">
      <c r="A7" s="39" t="s">
        <v>22</v>
      </c>
      <c r="D7" s="376" t="s">
        <v>25</v>
      </c>
      <c r="E7" s="376"/>
      <c r="F7" s="376"/>
      <c r="G7" s="376"/>
      <c r="H7" s="376"/>
    </row>
    <row r="8" spans="1:24" ht="22.5" customHeight="1" x14ac:dyDescent="0.2">
      <c r="A8" s="39" t="s">
        <v>17</v>
      </c>
      <c r="D8" s="391" t="s">
        <v>70</v>
      </c>
      <c r="E8" s="391"/>
      <c r="F8" s="391"/>
      <c r="G8" s="391"/>
      <c r="H8" s="391"/>
      <c r="I8" s="391"/>
      <c r="J8" s="391"/>
      <c r="K8" s="391"/>
      <c r="L8" s="391"/>
    </row>
    <row r="9" spans="1:24" x14ac:dyDescent="0.2">
      <c r="A9" s="39"/>
      <c r="D9" s="85"/>
      <c r="G9" s="85"/>
      <c r="H9" s="86"/>
      <c r="I9" s="85"/>
      <c r="J9" s="85"/>
      <c r="K9" s="85"/>
    </row>
    <row r="10" spans="1:24" x14ac:dyDescent="0.2">
      <c r="A10" s="39" t="s">
        <v>67</v>
      </c>
      <c r="C10" s="104">
        <v>40909</v>
      </c>
      <c r="D10" s="85"/>
      <c r="G10" s="85"/>
      <c r="H10" s="86"/>
      <c r="I10" s="85"/>
      <c r="J10" s="85"/>
      <c r="K10" s="85"/>
    </row>
    <row r="11" spans="1:24" ht="22.5" customHeight="1" x14ac:dyDescent="0.2">
      <c r="A11" s="39" t="s">
        <v>45</v>
      </c>
      <c r="D11" s="85"/>
      <c r="G11" s="103" t="s">
        <v>66</v>
      </c>
      <c r="H11" s="86" t="s">
        <v>46</v>
      </c>
      <c r="I11" s="85"/>
      <c r="J11" s="85"/>
      <c r="K11" s="85"/>
    </row>
    <row r="12" spans="1:24" ht="15.75" customHeight="1" thickBot="1" x14ac:dyDescent="0.25">
      <c r="A12" s="39"/>
      <c r="D12" s="40"/>
      <c r="E12" s="40"/>
      <c r="F12" s="40"/>
      <c r="G12" s="40"/>
      <c r="H12" s="40"/>
      <c r="I12" s="40"/>
      <c r="J12" s="40"/>
      <c r="K12" s="40"/>
    </row>
    <row r="13" spans="1:24" s="76" customFormat="1" ht="15" customHeight="1" x14ac:dyDescent="0.2">
      <c r="A13" s="77" t="s">
        <v>43</v>
      </c>
      <c r="B13" s="386" t="s">
        <v>182</v>
      </c>
      <c r="C13" s="386"/>
      <c r="D13" s="386"/>
      <c r="E13" s="386"/>
      <c r="F13" s="386"/>
      <c r="G13" s="386"/>
      <c r="H13" s="386"/>
      <c r="I13" s="386"/>
      <c r="J13" s="386"/>
      <c r="K13" s="386"/>
      <c r="L13" s="386"/>
      <c r="M13" s="386"/>
      <c r="N13" s="387"/>
      <c r="O13" s="172"/>
      <c r="T13" s="277"/>
      <c r="U13" s="277"/>
      <c r="V13" s="277"/>
      <c r="W13" s="277"/>
    </row>
    <row r="14" spans="1:24" s="76" customFormat="1" ht="30" customHeight="1" thickBot="1" x14ac:dyDescent="0.25">
      <c r="A14" s="78"/>
      <c r="B14" s="388"/>
      <c r="C14" s="388"/>
      <c r="D14" s="388"/>
      <c r="E14" s="388"/>
      <c r="F14" s="388"/>
      <c r="G14" s="388"/>
      <c r="H14" s="388"/>
      <c r="I14" s="388"/>
      <c r="J14" s="388"/>
      <c r="K14" s="388"/>
      <c r="L14" s="388"/>
      <c r="M14" s="388"/>
      <c r="N14" s="389"/>
      <c r="O14" s="172"/>
      <c r="T14" s="277"/>
      <c r="U14" s="277"/>
      <c r="V14" s="277"/>
      <c r="W14" s="277"/>
    </row>
    <row r="15" spans="1:24" x14ac:dyDescent="0.2">
      <c r="A15" s="39"/>
    </row>
    <row r="16" spans="1:24" ht="12.75" customHeight="1" x14ac:dyDescent="0.2">
      <c r="A16" s="263" t="s">
        <v>30</v>
      </c>
      <c r="B16" s="68" t="s">
        <v>40</v>
      </c>
      <c r="C16" s="264" t="s">
        <v>15</v>
      </c>
      <c r="D16" s="265" t="s">
        <v>144</v>
      </c>
      <c r="E16" s="105" t="s">
        <v>137</v>
      </c>
      <c r="F16" s="182"/>
      <c r="G16" s="264" t="s">
        <v>18</v>
      </c>
      <c r="H16" s="68" t="s">
        <v>69</v>
      </c>
      <c r="I16" s="264"/>
      <c r="J16" s="394" t="s">
        <v>41</v>
      </c>
      <c r="K16" s="395"/>
      <c r="L16" s="377" t="s">
        <v>42</v>
      </c>
      <c r="M16" s="378"/>
      <c r="N16" s="379"/>
      <c r="O16" s="173"/>
    </row>
    <row r="17" spans="1:25" ht="6" customHeight="1" x14ac:dyDescent="0.2">
      <c r="A17" s="266"/>
      <c r="B17" s="83"/>
      <c r="C17" s="83"/>
      <c r="D17" s="84"/>
      <c r="E17" s="83"/>
      <c r="F17" s="83"/>
      <c r="G17" s="83"/>
      <c r="H17" s="83"/>
      <c r="I17" s="83"/>
      <c r="J17" s="83"/>
      <c r="K17" s="83"/>
      <c r="L17" s="380"/>
      <c r="M17" s="381"/>
      <c r="N17" s="382"/>
      <c r="O17" s="173"/>
    </row>
    <row r="18" spans="1:25" x14ac:dyDescent="0.2">
      <c r="A18" s="266"/>
      <c r="B18" s="68" t="s">
        <v>40</v>
      </c>
      <c r="C18" s="83" t="s">
        <v>14</v>
      </c>
      <c r="D18" s="84" t="s">
        <v>144</v>
      </c>
      <c r="E18" s="105" t="s">
        <v>137</v>
      </c>
      <c r="F18" s="183"/>
      <c r="G18" s="83" t="s">
        <v>18</v>
      </c>
      <c r="H18" s="68" t="s">
        <v>69</v>
      </c>
      <c r="I18" s="83"/>
      <c r="J18" s="83"/>
      <c r="K18" s="83"/>
      <c r="L18" s="380"/>
      <c r="M18" s="381"/>
      <c r="N18" s="382"/>
      <c r="O18" s="173"/>
    </row>
    <row r="19" spans="1:25" ht="6" customHeight="1" x14ac:dyDescent="0.2">
      <c r="A19" s="267"/>
      <c r="B19" s="38"/>
      <c r="C19" s="38"/>
      <c r="D19" s="80"/>
      <c r="E19" s="38"/>
      <c r="F19" s="38"/>
      <c r="G19" s="38"/>
      <c r="H19" s="38"/>
      <c r="I19" s="38"/>
      <c r="J19" s="38"/>
      <c r="K19" s="38"/>
      <c r="L19" s="383"/>
      <c r="M19" s="384"/>
      <c r="N19" s="385"/>
      <c r="O19" s="173"/>
    </row>
    <row r="21" spans="1:25" x14ac:dyDescent="0.2">
      <c r="C21" s="69"/>
      <c r="D21" s="69"/>
      <c r="E21" s="69"/>
      <c r="F21" s="69"/>
      <c r="G21" s="69"/>
      <c r="H21" s="69"/>
      <c r="I21" s="69"/>
      <c r="J21" s="69"/>
      <c r="K21" s="69"/>
      <c r="L21" s="69"/>
      <c r="M21" s="69"/>
      <c r="N21" s="70"/>
      <c r="O21" s="74"/>
      <c r="P21" s="69"/>
      <c r="Q21" s="69"/>
    </row>
    <row r="22" spans="1:25" ht="15.75" x14ac:dyDescent="0.25">
      <c r="A22" s="75" t="s">
        <v>26</v>
      </c>
      <c r="B22" s="38"/>
      <c r="C22" s="71"/>
      <c r="D22" s="71"/>
      <c r="E22" s="71"/>
      <c r="F22" s="71"/>
      <c r="G22" s="71"/>
      <c r="H22" s="71"/>
      <c r="I22" s="71"/>
      <c r="J22" s="71"/>
      <c r="K22" s="71"/>
      <c r="L22" s="71"/>
      <c r="M22" s="71"/>
      <c r="N22" s="71"/>
      <c r="O22" s="174"/>
      <c r="Q22" s="69"/>
    </row>
    <row r="23" spans="1:25" ht="13.5" thickBot="1" x14ac:dyDescent="0.25">
      <c r="B23" s="69"/>
      <c r="C23" s="69"/>
      <c r="D23" s="69"/>
      <c r="E23" s="69"/>
      <c r="F23" s="69"/>
      <c r="G23" s="69"/>
      <c r="H23" s="69"/>
      <c r="I23" s="69"/>
      <c r="J23" s="69"/>
      <c r="K23" s="69"/>
      <c r="L23" s="72"/>
      <c r="M23" s="72"/>
      <c r="N23" s="69"/>
      <c r="O23" s="175"/>
      <c r="Q23" s="69"/>
    </row>
    <row r="24" spans="1:25" ht="36" x14ac:dyDescent="0.35">
      <c r="A24" s="392" t="s">
        <v>125</v>
      </c>
      <c r="B24" s="393"/>
      <c r="C24" s="393"/>
      <c r="D24" s="393"/>
      <c r="E24" s="168"/>
      <c r="F24" s="184"/>
      <c r="G24" s="396" t="s">
        <v>124</v>
      </c>
      <c r="H24" s="396"/>
      <c r="I24" s="69"/>
      <c r="J24" s="73" t="s">
        <v>206</v>
      </c>
      <c r="K24" s="135"/>
      <c r="L24" s="73" t="s">
        <v>213</v>
      </c>
      <c r="N24" s="73" t="s">
        <v>207</v>
      </c>
      <c r="O24" s="135"/>
      <c r="P24" s="73" t="s">
        <v>208</v>
      </c>
      <c r="Q24" s="69"/>
      <c r="R24" s="280" t="s">
        <v>203</v>
      </c>
      <c r="T24" s="278"/>
      <c r="W24" s="241"/>
      <c r="X24" s="241"/>
      <c r="Y24" s="268"/>
    </row>
    <row r="25" spans="1:25" ht="15.75" customHeight="1" x14ac:dyDescent="0.2">
      <c r="A25" s="148" t="str">
        <f>'2 Direct Personnel'!D9</f>
        <v>NURSE</v>
      </c>
      <c r="B25" s="69"/>
      <c r="C25" s="69"/>
      <c r="D25" s="69"/>
      <c r="E25" s="69"/>
      <c r="F25" s="69"/>
      <c r="G25" s="390">
        <f>'2 Direct Personnel'!I28</f>
        <v>64.083399327212845</v>
      </c>
      <c r="H25" s="390"/>
      <c r="I25" s="69"/>
      <c r="J25" s="167">
        <f>'3 Equipment Use Fee (Indirect)'!F28</f>
        <v>0.25382923189736067</v>
      </c>
      <c r="K25" s="167"/>
      <c r="L25" s="167">
        <f>'4 Fixed Direct Materials'!E13</f>
        <v>8.6148102946983024E-2</v>
      </c>
      <c r="N25" s="167">
        <v>3.4997666822211855</v>
      </c>
      <c r="O25" s="176"/>
      <c r="P25" s="167">
        <v>-0.89737607236440653</v>
      </c>
      <c r="Q25" s="69"/>
      <c r="R25" s="281">
        <f>SUM(G25:P25)</f>
        <v>67.025767271913963</v>
      </c>
      <c r="T25" s="279"/>
      <c r="W25" s="242"/>
      <c r="X25" s="242"/>
      <c r="Y25" s="269"/>
    </row>
    <row r="26" spans="1:25" ht="15.75" customHeight="1" x14ac:dyDescent="0.2">
      <c r="A26" s="148" t="str">
        <f>'2 Direct Personnel'!D31</f>
        <v>MEDICAL ASSISTANT</v>
      </c>
      <c r="B26" s="69"/>
      <c r="C26" s="69"/>
      <c r="D26" s="69"/>
      <c r="E26" s="69"/>
      <c r="F26" s="69"/>
      <c r="G26" s="390">
        <f>'2 Direct Personnel'!I38</f>
        <v>26.61809090909091</v>
      </c>
      <c r="H26" s="390"/>
      <c r="I26" s="69"/>
      <c r="J26" s="167">
        <f>'3 Equipment Use Fee (Indirect)'!F28</f>
        <v>0.25382923189736067</v>
      </c>
      <c r="K26" s="167"/>
      <c r="L26" s="167">
        <f>'4 Fixed Direct Materials'!E13</f>
        <v>8.6148102946983024E-2</v>
      </c>
      <c r="N26" s="167">
        <v>3.4997666822211855</v>
      </c>
      <c r="O26" s="176"/>
      <c r="P26" s="167">
        <v>-0.89737607236440653</v>
      </c>
      <c r="Q26" s="69"/>
      <c r="R26" s="281">
        <f t="shared" ref="R26:R30" si="0">SUM(G26:P26)</f>
        <v>29.560458853792031</v>
      </c>
      <c r="T26" s="279"/>
      <c r="W26" s="242"/>
      <c r="X26" s="242"/>
      <c r="Y26" s="269"/>
    </row>
    <row r="27" spans="1:25" ht="15.75" customHeight="1" x14ac:dyDescent="0.2">
      <c r="A27" s="148" t="str">
        <f>'2 Direct Personnel'!D41</f>
        <v>NURSE PRACTITIONER</v>
      </c>
      <c r="B27" s="69"/>
      <c r="C27" s="69"/>
      <c r="D27" s="69"/>
      <c r="E27" s="69"/>
      <c r="F27" s="69"/>
      <c r="G27" s="390">
        <f>'2 Direct Personnel'!I59</f>
        <v>64.92480763625764</v>
      </c>
      <c r="H27" s="390"/>
      <c r="I27" s="69"/>
      <c r="J27" s="167">
        <f>'3 Equipment Use Fee (Indirect)'!F28</f>
        <v>0.25382923189736067</v>
      </c>
      <c r="K27" s="167"/>
      <c r="L27" s="167">
        <f>'4 Fixed Direct Materials'!E13</f>
        <v>8.6148102946983024E-2</v>
      </c>
      <c r="N27" s="167">
        <v>3.4997666822211855</v>
      </c>
      <c r="O27" s="176"/>
      <c r="P27" s="167">
        <v>-0.89737607236440653</v>
      </c>
      <c r="Q27" s="69"/>
      <c r="R27" s="281">
        <f t="shared" si="0"/>
        <v>67.867175580958758</v>
      </c>
      <c r="T27" s="279"/>
      <c r="W27" s="242"/>
      <c r="X27" s="242"/>
      <c r="Y27" s="269"/>
    </row>
    <row r="28" spans="1:25" ht="15.75" customHeight="1" x14ac:dyDescent="0.2">
      <c r="A28" s="69" t="str">
        <f>'2 Direct Personnel'!B63</f>
        <v>CNA</v>
      </c>
      <c r="B28" s="69"/>
      <c r="C28" s="69"/>
      <c r="D28" s="69"/>
      <c r="E28" s="69"/>
      <c r="F28" s="69"/>
      <c r="G28" s="390">
        <f>'2 Direct Personnel'!I75</f>
        <v>42.935244762954795</v>
      </c>
      <c r="H28" s="390"/>
      <c r="I28" s="69"/>
      <c r="J28" s="167">
        <f>'3 Equipment Use Fee (Indirect)'!F28</f>
        <v>0.25382923189736067</v>
      </c>
      <c r="K28" s="167"/>
      <c r="L28" s="167">
        <f>'4 Fixed Direct Materials'!E13</f>
        <v>8.6148102946983024E-2</v>
      </c>
      <c r="N28" s="167">
        <v>3.4997666822211855</v>
      </c>
      <c r="O28" s="176"/>
      <c r="P28" s="167">
        <v>-0.89737607236440653</v>
      </c>
      <c r="Q28" s="69"/>
      <c r="R28" s="281">
        <f t="shared" si="0"/>
        <v>45.877612707655921</v>
      </c>
      <c r="T28" s="279"/>
      <c r="W28" s="242"/>
      <c r="X28" s="242"/>
      <c r="Y28" s="269"/>
    </row>
    <row r="29" spans="1:25" ht="15.75" customHeight="1" x14ac:dyDescent="0.2">
      <c r="A29" s="148" t="str">
        <f>'2 Direct Personnel'!D78</f>
        <v>ASSISTANT OR STUDENT TECH</v>
      </c>
      <c r="B29" s="69"/>
      <c r="C29" s="69"/>
      <c r="D29" s="69"/>
      <c r="E29" s="69"/>
      <c r="F29" s="69"/>
      <c r="G29" s="390">
        <f>'2 Direct Personnel'!I88</f>
        <v>11.413706882591091</v>
      </c>
      <c r="H29" s="390"/>
      <c r="I29" s="69"/>
      <c r="J29" s="167">
        <f>'3 Equipment Use Fee (Indirect)'!F28</f>
        <v>0.25382923189736067</v>
      </c>
      <c r="K29" s="167"/>
      <c r="L29" s="167">
        <f>'4 Fixed Direct Materials'!E13</f>
        <v>8.6148102946983024E-2</v>
      </c>
      <c r="N29" s="167">
        <v>3.4997666822211855</v>
      </c>
      <c r="O29" s="176"/>
      <c r="P29" s="167">
        <v>-0.89737607236440653</v>
      </c>
      <c r="Q29" s="69"/>
      <c r="R29" s="281">
        <f t="shared" si="0"/>
        <v>14.356074827292213</v>
      </c>
      <c r="T29" s="279"/>
      <c r="W29" s="242"/>
      <c r="X29" s="242"/>
      <c r="Y29" s="269"/>
    </row>
    <row r="30" spans="1:25" ht="15.75" customHeight="1" thickBot="1" x14ac:dyDescent="0.25">
      <c r="A30" s="148" t="str">
        <f>'2 Direct Personnel'!D90</f>
        <v>RESEARCH COORDINATOR</v>
      </c>
      <c r="B30" s="69"/>
      <c r="C30" s="69"/>
      <c r="D30" s="69"/>
      <c r="E30" s="69"/>
      <c r="F30" s="69"/>
      <c r="G30" s="390">
        <f>'2 Direct Personnel'!I98</f>
        <v>41.70723313021891</v>
      </c>
      <c r="H30" s="390"/>
      <c r="I30" s="69"/>
      <c r="J30" s="167">
        <f>'3 Equipment Use Fee (Indirect)'!F28</f>
        <v>0.25382923189736067</v>
      </c>
      <c r="K30" s="167"/>
      <c r="L30" s="167">
        <f>'4 Fixed Direct Materials'!E13</f>
        <v>8.6148102946983024E-2</v>
      </c>
      <c r="N30" s="167">
        <v>3.4997666822211855</v>
      </c>
      <c r="O30" s="176"/>
      <c r="P30" s="167">
        <v>-0.89737607236440653</v>
      </c>
      <c r="Q30" s="69"/>
      <c r="R30" s="282">
        <f t="shared" si="0"/>
        <v>44.649601074920035</v>
      </c>
      <c r="T30" s="279"/>
      <c r="W30" s="242"/>
      <c r="X30" s="242"/>
      <c r="Y30" s="269"/>
    </row>
    <row r="31" spans="1:25" x14ac:dyDescent="0.2">
      <c r="B31" s="69"/>
      <c r="C31" s="69"/>
      <c r="D31" s="69"/>
      <c r="E31" s="69"/>
      <c r="F31" s="69"/>
      <c r="G31" s="69"/>
      <c r="H31" s="69"/>
      <c r="I31" s="69"/>
      <c r="J31" s="136"/>
      <c r="K31" s="136"/>
      <c r="L31" s="178"/>
      <c r="M31" s="69"/>
      <c r="P31" s="178"/>
      <c r="Q31" s="69"/>
    </row>
    <row r="33" spans="1:23" s="179" customFormat="1" x14ac:dyDescent="0.2">
      <c r="A33" s="179" t="s">
        <v>209</v>
      </c>
      <c r="O33" s="180"/>
      <c r="T33" s="180"/>
      <c r="U33" s="180"/>
      <c r="V33" s="180"/>
      <c r="W33" s="180"/>
    </row>
    <row r="35" spans="1:23" x14ac:dyDescent="0.2">
      <c r="A35" s="39" t="s">
        <v>211</v>
      </c>
    </row>
  </sheetData>
  <mergeCells count="16">
    <mergeCell ref="G28:H28"/>
    <mergeCell ref="G29:H29"/>
    <mergeCell ref="G30:H30"/>
    <mergeCell ref="D8:L8"/>
    <mergeCell ref="A24:D24"/>
    <mergeCell ref="J16:K16"/>
    <mergeCell ref="G24:H24"/>
    <mergeCell ref="G25:H25"/>
    <mergeCell ref="G26:H26"/>
    <mergeCell ref="G27:H27"/>
    <mergeCell ref="B4:C4"/>
    <mergeCell ref="D7:H7"/>
    <mergeCell ref="C5:D5"/>
    <mergeCell ref="C6:G6"/>
    <mergeCell ref="L16:N19"/>
    <mergeCell ref="B13:N14"/>
  </mergeCells>
  <pageMargins left="0.42" right="0.34"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104"/>
  <sheetViews>
    <sheetView showGridLines="0" topLeftCell="A8" zoomScaleNormal="100" workbookViewId="0">
      <selection activeCell="D133" sqref="D133"/>
    </sheetView>
  </sheetViews>
  <sheetFormatPr defaultRowHeight="11.25" x14ac:dyDescent="0.2"/>
  <cols>
    <col min="1" max="1" width="25.83203125" customWidth="1"/>
    <col min="2" max="2" width="23" customWidth="1"/>
    <col min="3" max="3" width="13.6640625" style="4" customWidth="1"/>
    <col min="4" max="4" width="17.1640625" style="5" customWidth="1"/>
    <col min="5" max="5" width="13.33203125" style="3" customWidth="1"/>
    <col min="6" max="6" width="15.33203125" customWidth="1"/>
    <col min="7" max="7" width="14.6640625" customWidth="1"/>
    <col min="8" max="8" width="3.6640625" customWidth="1"/>
    <col min="9" max="9" width="14.1640625" customWidth="1"/>
    <col min="10" max="10" width="19" customWidth="1"/>
  </cols>
  <sheetData>
    <row r="1" spans="1:11" ht="12.75" x14ac:dyDescent="0.2">
      <c r="A1" s="57" t="s">
        <v>141</v>
      </c>
      <c r="B1" s="48"/>
      <c r="C1" s="186"/>
      <c r="D1" s="126"/>
      <c r="E1" s="187"/>
      <c r="F1" s="48"/>
      <c r="G1" s="48"/>
      <c r="H1" s="48"/>
      <c r="I1" s="48"/>
      <c r="J1" s="48"/>
      <c r="K1" s="24" t="s">
        <v>38</v>
      </c>
    </row>
    <row r="2" spans="1:11" ht="12" x14ac:dyDescent="0.2">
      <c r="A2" s="23"/>
    </row>
    <row r="3" spans="1:11" ht="12.75" x14ac:dyDescent="0.2">
      <c r="A3" s="7" t="s">
        <v>2</v>
      </c>
      <c r="B3" s="8"/>
      <c r="C3" s="9"/>
      <c r="D3" s="10"/>
      <c r="E3" s="11"/>
      <c r="F3" s="8"/>
      <c r="G3" s="8"/>
      <c r="H3" s="8"/>
      <c r="I3" s="8"/>
      <c r="J3" s="163"/>
      <c r="K3" s="163"/>
    </row>
    <row r="4" spans="1:11" s="12" customFormat="1" x14ac:dyDescent="0.2">
      <c r="A4" s="12" t="s">
        <v>13</v>
      </c>
      <c r="C4" s="13"/>
      <c r="D4" s="14"/>
      <c r="E4" s="15"/>
      <c r="J4" s="185"/>
    </row>
    <row r="5" spans="1:11" s="12" customFormat="1" x14ac:dyDescent="0.2">
      <c r="A5" s="12" t="s">
        <v>71</v>
      </c>
      <c r="C5" s="13"/>
      <c r="D5" s="14"/>
      <c r="E5" s="15"/>
    </row>
    <row r="6" spans="1:11" s="12" customFormat="1" x14ac:dyDescent="0.2">
      <c r="A6" s="12" t="s">
        <v>183</v>
      </c>
      <c r="C6" s="13"/>
      <c r="D6" s="14"/>
      <c r="E6" s="15"/>
    </row>
    <row r="7" spans="1:11" s="163" customFormat="1" ht="6.75" customHeight="1" x14ac:dyDescent="0.2">
      <c r="A7" s="162"/>
      <c r="C7" s="164"/>
      <c r="D7" s="165"/>
      <c r="E7" s="166"/>
    </row>
    <row r="8" spans="1:11" s="1" customFormat="1" ht="36" customHeight="1" x14ac:dyDescent="0.2">
      <c r="A8" s="59" t="s">
        <v>12</v>
      </c>
      <c r="B8" s="61" t="s">
        <v>72</v>
      </c>
      <c r="C8" s="60" t="s">
        <v>178</v>
      </c>
      <c r="D8" s="60" t="s">
        <v>179</v>
      </c>
      <c r="E8" s="62" t="s">
        <v>180</v>
      </c>
      <c r="F8" s="61" t="s">
        <v>0</v>
      </c>
      <c r="G8" s="61" t="s">
        <v>143</v>
      </c>
      <c r="I8" s="61" t="s">
        <v>110</v>
      </c>
    </row>
    <row r="9" spans="1:11" s="1" customFormat="1" ht="15.75" customHeight="1" x14ac:dyDescent="0.2">
      <c r="A9" s="142"/>
      <c r="B9" s="143"/>
      <c r="C9" s="144" t="s">
        <v>119</v>
      </c>
      <c r="D9" s="145" t="s">
        <v>185</v>
      </c>
      <c r="E9" s="146"/>
      <c r="F9" s="143"/>
      <c r="G9" s="143"/>
      <c r="H9" s="146"/>
      <c r="I9" s="143"/>
    </row>
    <row r="10" spans="1:11" x14ac:dyDescent="0.2">
      <c r="A10" s="42" t="s">
        <v>3</v>
      </c>
      <c r="B10" s="42" t="s">
        <v>185</v>
      </c>
      <c r="C10" s="53">
        <v>0.1</v>
      </c>
      <c r="D10" s="54">
        <v>55000</v>
      </c>
      <c r="E10" s="109">
        <v>0.313</v>
      </c>
      <c r="F10" s="110">
        <f>(D10*(1+E10))</f>
        <v>72215</v>
      </c>
      <c r="G10" s="119">
        <f>C10*F10</f>
        <v>7221.5</v>
      </c>
      <c r="I10" s="150">
        <v>150</v>
      </c>
      <c r="J10" s="127"/>
    </row>
    <row r="11" spans="1:11" x14ac:dyDescent="0.2">
      <c r="A11" s="42" t="s">
        <v>4</v>
      </c>
      <c r="B11" s="42" t="s">
        <v>185</v>
      </c>
      <c r="C11" s="55">
        <v>0.2</v>
      </c>
      <c r="D11" s="118">
        <v>58750</v>
      </c>
      <c r="E11" s="109">
        <v>0.313</v>
      </c>
      <c r="F11" s="121">
        <f t="shared" ref="F11:F23" si="0">(D11*(1+E11))</f>
        <v>77138.75</v>
      </c>
      <c r="G11" s="120">
        <f>C11*F11</f>
        <v>15427.75</v>
      </c>
      <c r="I11" s="150">
        <v>350</v>
      </c>
      <c r="J11" s="128"/>
    </row>
    <row r="12" spans="1:11" x14ac:dyDescent="0.2">
      <c r="A12" s="42" t="s">
        <v>73</v>
      </c>
      <c r="B12" s="42" t="s">
        <v>185</v>
      </c>
      <c r="C12" s="55">
        <v>1</v>
      </c>
      <c r="D12" s="118">
        <v>60000</v>
      </c>
      <c r="E12" s="109">
        <v>0.313</v>
      </c>
      <c r="F12" s="110">
        <f t="shared" si="0"/>
        <v>78780</v>
      </c>
      <c r="G12" s="120">
        <f t="shared" ref="G12:G23" si="1">C12*F12</f>
        <v>78780</v>
      </c>
      <c r="I12" s="150">
        <v>1045</v>
      </c>
      <c r="J12" s="128"/>
    </row>
    <row r="13" spans="1:11" s="16" customFormat="1" x14ac:dyDescent="0.2">
      <c r="A13" s="42" t="s">
        <v>27</v>
      </c>
      <c r="B13" s="42" t="s">
        <v>185</v>
      </c>
      <c r="C13" s="55">
        <v>1</v>
      </c>
      <c r="D13" s="118">
        <v>55750</v>
      </c>
      <c r="E13" s="109">
        <v>0.313</v>
      </c>
      <c r="F13" s="121">
        <f t="shared" si="0"/>
        <v>73199.75</v>
      </c>
      <c r="G13" s="120">
        <f t="shared" si="1"/>
        <v>73199.75</v>
      </c>
      <c r="I13" s="149">
        <v>1451</v>
      </c>
      <c r="J13" s="128"/>
    </row>
    <row r="14" spans="1:11" s="16" customFormat="1" x14ac:dyDescent="0.2">
      <c r="A14" s="42" t="s">
        <v>28</v>
      </c>
      <c r="B14" s="42" t="s">
        <v>185</v>
      </c>
      <c r="C14" s="55">
        <v>1</v>
      </c>
      <c r="D14" s="118">
        <v>59500</v>
      </c>
      <c r="E14" s="109">
        <v>0.313</v>
      </c>
      <c r="F14" s="121">
        <f t="shared" si="0"/>
        <v>78123.5</v>
      </c>
      <c r="G14" s="120">
        <f t="shared" si="1"/>
        <v>78123.5</v>
      </c>
      <c r="I14" s="133">
        <v>1058</v>
      </c>
      <c r="J14" s="128"/>
    </row>
    <row r="15" spans="1:11" s="16" customFormat="1" x14ac:dyDescent="0.2">
      <c r="A15" s="42" t="s">
        <v>74</v>
      </c>
      <c r="B15" s="42" t="s">
        <v>185</v>
      </c>
      <c r="C15" s="55">
        <v>1</v>
      </c>
      <c r="D15" s="118">
        <v>55000</v>
      </c>
      <c r="E15" s="109">
        <v>0.313</v>
      </c>
      <c r="F15" s="121">
        <f t="shared" si="0"/>
        <v>72215</v>
      </c>
      <c r="G15" s="120">
        <f t="shared" si="1"/>
        <v>72215</v>
      </c>
      <c r="I15" s="133">
        <v>1327</v>
      </c>
      <c r="J15" s="128"/>
    </row>
    <row r="16" spans="1:11" s="16" customFormat="1" x14ac:dyDescent="0.2">
      <c r="A16" s="42" t="s">
        <v>75</v>
      </c>
      <c r="B16" s="42" t="s">
        <v>185</v>
      </c>
      <c r="C16" s="55">
        <v>1</v>
      </c>
      <c r="D16" s="118">
        <v>62000</v>
      </c>
      <c r="E16" s="109">
        <v>0.313</v>
      </c>
      <c r="F16" s="121">
        <f t="shared" si="0"/>
        <v>81406</v>
      </c>
      <c r="G16" s="120">
        <f t="shared" si="1"/>
        <v>81406</v>
      </c>
      <c r="I16" s="133">
        <v>800</v>
      </c>
      <c r="J16" s="128"/>
    </row>
    <row r="17" spans="1:11" s="16" customFormat="1" x14ac:dyDescent="0.2">
      <c r="A17" s="42" t="s">
        <v>76</v>
      </c>
      <c r="B17" s="42" t="s">
        <v>185</v>
      </c>
      <c r="C17" s="55">
        <v>0.75</v>
      </c>
      <c r="D17" s="118">
        <v>58000</v>
      </c>
      <c r="E17" s="109">
        <v>0.313</v>
      </c>
      <c r="F17" s="121">
        <f t="shared" si="0"/>
        <v>76154</v>
      </c>
      <c r="G17" s="120">
        <f t="shared" si="1"/>
        <v>57115.5</v>
      </c>
      <c r="I17" s="133">
        <v>439</v>
      </c>
      <c r="J17" s="128"/>
    </row>
    <row r="18" spans="1:11" s="16" customFormat="1" x14ac:dyDescent="0.2">
      <c r="A18" s="42" t="s">
        <v>77</v>
      </c>
      <c r="B18" s="42" t="s">
        <v>185</v>
      </c>
      <c r="C18" s="55">
        <v>0.9</v>
      </c>
      <c r="D18" s="118">
        <v>55750</v>
      </c>
      <c r="E18" s="109">
        <v>0.313</v>
      </c>
      <c r="F18" s="121">
        <f t="shared" si="0"/>
        <v>73199.75</v>
      </c>
      <c r="G18" s="120">
        <f t="shared" si="1"/>
        <v>65879.775000000009</v>
      </c>
      <c r="I18" s="133">
        <v>1200</v>
      </c>
      <c r="J18" s="128"/>
    </row>
    <row r="19" spans="1:11" s="16" customFormat="1" x14ac:dyDescent="0.2">
      <c r="A19" s="42" t="s">
        <v>78</v>
      </c>
      <c r="B19" s="42" t="s">
        <v>185</v>
      </c>
      <c r="C19" s="55">
        <v>1</v>
      </c>
      <c r="D19" s="118">
        <v>60000</v>
      </c>
      <c r="E19" s="109">
        <v>0.313</v>
      </c>
      <c r="F19" s="121">
        <f t="shared" si="0"/>
        <v>78780</v>
      </c>
      <c r="G19" s="120">
        <f t="shared" si="1"/>
        <v>78780</v>
      </c>
      <c r="I19" s="133">
        <v>2000</v>
      </c>
      <c r="J19" s="128"/>
    </row>
    <row r="20" spans="1:11" s="16" customFormat="1" x14ac:dyDescent="0.2">
      <c r="A20" s="42" t="s">
        <v>79</v>
      </c>
      <c r="B20" s="42" t="s">
        <v>185</v>
      </c>
      <c r="C20" s="55">
        <v>1</v>
      </c>
      <c r="D20" s="118">
        <v>55250</v>
      </c>
      <c r="E20" s="109">
        <v>0.313</v>
      </c>
      <c r="F20" s="121">
        <f t="shared" si="0"/>
        <v>72543.25</v>
      </c>
      <c r="G20" s="120">
        <f t="shared" si="1"/>
        <v>72543.25</v>
      </c>
      <c r="I20" s="133">
        <v>1500</v>
      </c>
      <c r="J20" s="128"/>
    </row>
    <row r="21" spans="1:11" s="16" customFormat="1" x14ac:dyDescent="0.2">
      <c r="A21" s="42" t="s">
        <v>80</v>
      </c>
      <c r="B21" s="42" t="s">
        <v>185</v>
      </c>
      <c r="C21" s="55">
        <v>1</v>
      </c>
      <c r="D21" s="118">
        <v>58000</v>
      </c>
      <c r="E21" s="109">
        <v>0.313</v>
      </c>
      <c r="F21" s="121">
        <f t="shared" si="0"/>
        <v>76154</v>
      </c>
      <c r="G21" s="120">
        <f t="shared" si="1"/>
        <v>76154</v>
      </c>
      <c r="I21" s="133">
        <v>1199</v>
      </c>
      <c r="J21" s="128"/>
    </row>
    <row r="22" spans="1:11" s="16" customFormat="1" x14ac:dyDescent="0.2">
      <c r="A22" s="42" t="s">
        <v>81</v>
      </c>
      <c r="B22" s="42" t="s">
        <v>185</v>
      </c>
      <c r="C22" s="55">
        <v>1</v>
      </c>
      <c r="D22" s="118">
        <v>61250</v>
      </c>
      <c r="E22" s="109">
        <v>0.313</v>
      </c>
      <c r="F22" s="121">
        <f t="shared" si="0"/>
        <v>80421.25</v>
      </c>
      <c r="G22" s="120">
        <f t="shared" si="1"/>
        <v>80421.25</v>
      </c>
      <c r="I22" s="133">
        <v>450</v>
      </c>
      <c r="J22" s="128"/>
    </row>
    <row r="23" spans="1:11" s="16" customFormat="1" x14ac:dyDescent="0.2">
      <c r="A23" s="42" t="s">
        <v>82</v>
      </c>
      <c r="B23" s="42" t="s">
        <v>185</v>
      </c>
      <c r="C23" s="55">
        <v>1</v>
      </c>
      <c r="D23" s="118">
        <v>58750</v>
      </c>
      <c r="E23" s="109">
        <v>0.313</v>
      </c>
      <c r="F23" s="121">
        <f t="shared" si="0"/>
        <v>77138.75</v>
      </c>
      <c r="G23" s="120">
        <f t="shared" si="1"/>
        <v>77138.75</v>
      </c>
      <c r="I23" s="133">
        <v>1300</v>
      </c>
      <c r="J23" s="128"/>
    </row>
    <row r="24" spans="1:11" s="16" customFormat="1" x14ac:dyDescent="0.2">
      <c r="B24" s="114"/>
      <c r="C24" s="161" t="s">
        <v>121</v>
      </c>
      <c r="D24" s="137">
        <f>SUM(D10:D23)</f>
        <v>813000</v>
      </c>
      <c r="E24" s="28"/>
      <c r="F24" s="138">
        <f>SUM(F10:F23)</f>
        <v>1067469</v>
      </c>
      <c r="G24" s="137">
        <f>SUM(G10:G23)</f>
        <v>914406.02500000002</v>
      </c>
      <c r="I24" s="140">
        <f>SUM(I10:I23)</f>
        <v>14269</v>
      </c>
      <c r="J24" s="131"/>
    </row>
    <row r="25" spans="1:11" s="16" customFormat="1" x14ac:dyDescent="0.2">
      <c r="B25" s="114"/>
      <c r="C25" s="111"/>
      <c r="D25" s="123"/>
      <c r="E25" s="28"/>
      <c r="F25" s="124"/>
      <c r="G25" s="123"/>
      <c r="I25" s="125"/>
      <c r="J25" s="131"/>
      <c r="K25" s="27"/>
    </row>
    <row r="26" spans="1:11" s="16" customFormat="1" x14ac:dyDescent="0.2">
      <c r="B26" s="114"/>
      <c r="C26" s="111"/>
      <c r="D26" s="124"/>
      <c r="G26" s="129" t="s">
        <v>123</v>
      </c>
      <c r="I26" s="132">
        <f>G24</f>
        <v>914406.02500000002</v>
      </c>
      <c r="J26" s="122"/>
      <c r="K26" s="27"/>
    </row>
    <row r="27" spans="1:11" s="16" customFormat="1" x14ac:dyDescent="0.2">
      <c r="B27" s="114"/>
      <c r="C27" s="111"/>
      <c r="D27" s="124"/>
      <c r="E27" s="123"/>
      <c r="G27" s="130" t="s">
        <v>111</v>
      </c>
      <c r="I27" s="133">
        <f>I24</f>
        <v>14269</v>
      </c>
      <c r="J27" s="122"/>
      <c r="K27" s="27"/>
    </row>
    <row r="28" spans="1:11" s="16" customFormat="1" ht="12" thickBot="1" x14ac:dyDescent="0.25">
      <c r="B28" s="114"/>
      <c r="C28" s="111"/>
      <c r="D28" s="124"/>
      <c r="E28" s="123"/>
      <c r="G28" s="130" t="s">
        <v>113</v>
      </c>
      <c r="I28" s="134">
        <f>I26/I27</f>
        <v>64.083399327212845</v>
      </c>
      <c r="J28" s="27" t="s">
        <v>112</v>
      </c>
      <c r="K28" s="27"/>
    </row>
    <row r="29" spans="1:11" s="16" customFormat="1" ht="12" thickTop="1" x14ac:dyDescent="0.2">
      <c r="B29" s="114"/>
      <c r="C29" s="111"/>
      <c r="D29" s="124"/>
      <c r="E29" s="123"/>
      <c r="G29" s="130"/>
      <c r="I29" s="141"/>
      <c r="J29" s="27"/>
      <c r="K29" s="27"/>
    </row>
    <row r="30" spans="1:11" s="16" customFormat="1" x14ac:dyDescent="0.2">
      <c r="B30" s="114"/>
      <c r="C30" s="111"/>
      <c r="D30" s="124"/>
      <c r="E30" s="123"/>
      <c r="G30" s="130"/>
      <c r="I30" s="141"/>
      <c r="J30" s="27"/>
      <c r="K30" s="27"/>
    </row>
    <row r="31" spans="1:11" s="1" customFormat="1" x14ac:dyDescent="0.2">
      <c r="A31" s="142"/>
      <c r="B31" s="143"/>
      <c r="C31" s="144" t="s">
        <v>119</v>
      </c>
      <c r="D31" s="147" t="s">
        <v>187</v>
      </c>
      <c r="E31" s="146"/>
      <c r="F31" s="143"/>
      <c r="G31" s="143"/>
      <c r="H31" s="146"/>
      <c r="I31" s="143"/>
    </row>
    <row r="32" spans="1:11" s="16" customFormat="1" x14ac:dyDescent="0.2">
      <c r="A32" s="42" t="s">
        <v>83</v>
      </c>
      <c r="B32" s="42" t="s">
        <v>187</v>
      </c>
      <c r="C32" s="55">
        <v>1</v>
      </c>
      <c r="D32" s="54">
        <v>28000</v>
      </c>
      <c r="E32" s="109">
        <v>0.313</v>
      </c>
      <c r="F32" s="110">
        <f>(D32*(1+E32))</f>
        <v>36764</v>
      </c>
      <c r="G32" s="119">
        <f>C32*F32</f>
        <v>36764</v>
      </c>
      <c r="I32" s="149">
        <v>1250</v>
      </c>
    </row>
    <row r="33" spans="1:11" s="16" customFormat="1" x14ac:dyDescent="0.2">
      <c r="A33" s="42" t="s">
        <v>84</v>
      </c>
      <c r="B33" s="42" t="s">
        <v>187</v>
      </c>
      <c r="C33" s="55">
        <v>1</v>
      </c>
      <c r="D33" s="118">
        <v>27750</v>
      </c>
      <c r="E33" s="109">
        <v>0.313</v>
      </c>
      <c r="F33" s="121">
        <f t="shared" ref="F33" si="2">(D33*(1+E33))</f>
        <v>36435.75</v>
      </c>
      <c r="G33" s="120">
        <f>C33*F33</f>
        <v>36435.75</v>
      </c>
      <c r="I33" s="149">
        <v>1500</v>
      </c>
    </row>
    <row r="34" spans="1:11" s="16" customFormat="1" x14ac:dyDescent="0.2">
      <c r="B34" s="114"/>
      <c r="C34" s="161" t="s">
        <v>121</v>
      </c>
      <c r="D34" s="137">
        <f>SUM(D32:D33)</f>
        <v>55750</v>
      </c>
      <c r="E34" s="28"/>
      <c r="F34" s="138">
        <f>SUM(F32:F33)</f>
        <v>73199.75</v>
      </c>
      <c r="G34" s="137">
        <f>SUM(G32:G33)</f>
        <v>73199.75</v>
      </c>
      <c r="I34" s="139">
        <f>SUM(I32:I33)</f>
        <v>2750</v>
      </c>
      <c r="J34" s="131"/>
    </row>
    <row r="35" spans="1:11" s="16" customFormat="1" x14ac:dyDescent="0.2">
      <c r="B35" s="114"/>
      <c r="C35" s="111"/>
      <c r="D35" s="123"/>
      <c r="E35" s="28"/>
      <c r="F35" s="124"/>
      <c r="G35" s="123"/>
      <c r="I35" s="125"/>
      <c r="J35" s="131"/>
      <c r="K35" s="27"/>
    </row>
    <row r="36" spans="1:11" s="16" customFormat="1" x14ac:dyDescent="0.2">
      <c r="B36" s="114"/>
      <c r="C36" s="111"/>
      <c r="D36" s="124"/>
      <c r="G36" s="129" t="s">
        <v>123</v>
      </c>
      <c r="I36" s="132">
        <f>G34</f>
        <v>73199.75</v>
      </c>
      <c r="J36" s="122"/>
      <c r="K36" s="27"/>
    </row>
    <row r="37" spans="1:11" s="16" customFormat="1" x14ac:dyDescent="0.2">
      <c r="B37" s="114"/>
      <c r="C37" s="111"/>
      <c r="D37" s="124"/>
      <c r="E37" s="123"/>
      <c r="G37" s="130" t="s">
        <v>111</v>
      </c>
      <c r="I37" s="133">
        <f>I34</f>
        <v>2750</v>
      </c>
      <c r="J37" s="122"/>
      <c r="K37" s="27"/>
    </row>
    <row r="38" spans="1:11" s="16" customFormat="1" ht="12" thickBot="1" x14ac:dyDescent="0.25">
      <c r="B38" s="114"/>
      <c r="C38" s="111"/>
      <c r="D38" s="124"/>
      <c r="E38" s="123"/>
      <c r="G38" s="130" t="s">
        <v>113</v>
      </c>
      <c r="I38" s="134">
        <f>I36/I37</f>
        <v>26.61809090909091</v>
      </c>
      <c r="J38" s="27" t="s">
        <v>112</v>
      </c>
      <c r="K38" s="27"/>
    </row>
    <row r="39" spans="1:11" s="16" customFormat="1" ht="12" thickTop="1" x14ac:dyDescent="0.2">
      <c r="B39" s="114"/>
      <c r="C39" s="111"/>
      <c r="D39" s="124"/>
      <c r="E39" s="123"/>
      <c r="G39" s="130"/>
      <c r="I39" s="141"/>
      <c r="J39" s="27"/>
      <c r="K39" s="27"/>
    </row>
    <row r="40" spans="1:11" s="16" customFormat="1" x14ac:dyDescent="0.2">
      <c r="B40" s="114"/>
      <c r="C40" s="111"/>
      <c r="D40" s="115"/>
      <c r="E40" s="28"/>
      <c r="F40" s="112"/>
      <c r="G40" s="113"/>
    </row>
    <row r="41" spans="1:11" s="1" customFormat="1" x14ac:dyDescent="0.2">
      <c r="A41" s="142"/>
      <c r="B41" s="143"/>
      <c r="C41" s="144" t="s">
        <v>119</v>
      </c>
      <c r="D41" s="147" t="s">
        <v>186</v>
      </c>
      <c r="E41" s="146"/>
      <c r="F41" s="143"/>
      <c r="G41" s="143"/>
      <c r="H41" s="146"/>
      <c r="I41" s="143"/>
    </row>
    <row r="42" spans="1:11" s="16" customFormat="1" x14ac:dyDescent="0.2">
      <c r="A42" s="42" t="s">
        <v>85</v>
      </c>
      <c r="B42" s="42" t="s">
        <v>186</v>
      </c>
      <c r="C42" s="55">
        <v>1</v>
      </c>
      <c r="D42" s="54">
        <v>80150</v>
      </c>
      <c r="E42" s="109">
        <v>0.313</v>
      </c>
      <c r="F42" s="110">
        <f t="shared" ref="F42:F54" si="3">(D42*(1+E42))</f>
        <v>105236.95</v>
      </c>
      <c r="G42" s="119">
        <f>C42*F42</f>
        <v>105236.95</v>
      </c>
      <c r="I42" s="149">
        <v>1250</v>
      </c>
    </row>
    <row r="43" spans="1:11" s="16" customFormat="1" x14ac:dyDescent="0.2">
      <c r="A43" s="42" t="s">
        <v>86</v>
      </c>
      <c r="B43" s="42" t="s">
        <v>186</v>
      </c>
      <c r="C43" s="55">
        <v>1</v>
      </c>
      <c r="D43" s="118">
        <v>79750</v>
      </c>
      <c r="E43" s="109">
        <v>0.313</v>
      </c>
      <c r="F43" s="121">
        <f t="shared" si="3"/>
        <v>104711.75</v>
      </c>
      <c r="G43" s="120">
        <f>C43*F43</f>
        <v>104711.75</v>
      </c>
      <c r="I43" s="149">
        <v>1280</v>
      </c>
    </row>
    <row r="44" spans="1:11" s="16" customFormat="1" x14ac:dyDescent="0.2">
      <c r="A44" s="42" t="s">
        <v>87</v>
      </c>
      <c r="B44" s="42" t="s">
        <v>186</v>
      </c>
      <c r="C44" s="55">
        <v>1</v>
      </c>
      <c r="D44" s="118">
        <v>82250</v>
      </c>
      <c r="E44" s="109">
        <v>0.313</v>
      </c>
      <c r="F44" s="121">
        <f t="shared" si="3"/>
        <v>107994.25</v>
      </c>
      <c r="G44" s="120">
        <f t="shared" ref="G44:G54" si="4">C44*F44</f>
        <v>107994.25</v>
      </c>
      <c r="I44" s="149">
        <v>1100</v>
      </c>
    </row>
    <row r="45" spans="1:11" s="16" customFormat="1" x14ac:dyDescent="0.2">
      <c r="A45" s="42" t="s">
        <v>88</v>
      </c>
      <c r="B45" s="42" t="s">
        <v>186</v>
      </c>
      <c r="C45" s="55">
        <v>1</v>
      </c>
      <c r="D45" s="118">
        <v>85000</v>
      </c>
      <c r="E45" s="109">
        <v>0.313</v>
      </c>
      <c r="F45" s="121">
        <f t="shared" si="3"/>
        <v>111605</v>
      </c>
      <c r="G45" s="120">
        <f t="shared" si="4"/>
        <v>111605</v>
      </c>
      <c r="I45" s="149">
        <v>2000</v>
      </c>
    </row>
    <row r="46" spans="1:11" s="16" customFormat="1" x14ac:dyDescent="0.2">
      <c r="A46" s="42" t="s">
        <v>89</v>
      </c>
      <c r="B46" s="42" t="s">
        <v>186</v>
      </c>
      <c r="C46" s="55">
        <v>1</v>
      </c>
      <c r="D46" s="118">
        <v>81000</v>
      </c>
      <c r="E46" s="109">
        <v>0.313</v>
      </c>
      <c r="F46" s="121">
        <f t="shared" si="3"/>
        <v>106353</v>
      </c>
      <c r="G46" s="120">
        <f t="shared" si="4"/>
        <v>106353</v>
      </c>
      <c r="I46" s="149">
        <v>1950</v>
      </c>
    </row>
    <row r="47" spans="1:11" s="16" customFormat="1" x14ac:dyDescent="0.2">
      <c r="A47" s="42" t="s">
        <v>90</v>
      </c>
      <c r="B47" s="42" t="s">
        <v>186</v>
      </c>
      <c r="C47" s="55">
        <v>1</v>
      </c>
      <c r="D47" s="118">
        <v>79500</v>
      </c>
      <c r="E47" s="109">
        <v>0.313</v>
      </c>
      <c r="F47" s="121">
        <f t="shared" si="3"/>
        <v>104383.5</v>
      </c>
      <c r="G47" s="120">
        <f t="shared" si="4"/>
        <v>104383.5</v>
      </c>
      <c r="I47" s="149">
        <v>1652</v>
      </c>
    </row>
    <row r="48" spans="1:11" s="16" customFormat="1" x14ac:dyDescent="0.2">
      <c r="A48" s="42" t="s">
        <v>91</v>
      </c>
      <c r="B48" s="42" t="s">
        <v>186</v>
      </c>
      <c r="C48" s="55">
        <v>1</v>
      </c>
      <c r="D48" s="118">
        <v>68750</v>
      </c>
      <c r="E48" s="109">
        <v>0.313</v>
      </c>
      <c r="F48" s="121">
        <f t="shared" si="3"/>
        <v>90268.75</v>
      </c>
      <c r="G48" s="120">
        <f t="shared" si="4"/>
        <v>90268.75</v>
      </c>
      <c r="I48" s="149">
        <v>1765</v>
      </c>
    </row>
    <row r="49" spans="1:11" s="16" customFormat="1" x14ac:dyDescent="0.2">
      <c r="A49" s="42" t="s">
        <v>92</v>
      </c>
      <c r="B49" s="42" t="s">
        <v>186</v>
      </c>
      <c r="C49" s="55">
        <v>1</v>
      </c>
      <c r="D49" s="118">
        <v>82750</v>
      </c>
      <c r="E49" s="109">
        <v>0.313</v>
      </c>
      <c r="F49" s="121">
        <f t="shared" si="3"/>
        <v>108650.75</v>
      </c>
      <c r="G49" s="120">
        <f t="shared" si="4"/>
        <v>108650.75</v>
      </c>
      <c r="I49" s="149">
        <v>1622</v>
      </c>
    </row>
    <row r="50" spans="1:11" s="16" customFormat="1" x14ac:dyDescent="0.2">
      <c r="A50" s="42" t="s">
        <v>93</v>
      </c>
      <c r="B50" s="42" t="s">
        <v>186</v>
      </c>
      <c r="C50" s="55">
        <v>1</v>
      </c>
      <c r="D50" s="118">
        <v>75000</v>
      </c>
      <c r="E50" s="109">
        <v>0.313</v>
      </c>
      <c r="F50" s="121">
        <f t="shared" si="3"/>
        <v>98475</v>
      </c>
      <c r="G50" s="120">
        <f t="shared" si="4"/>
        <v>98475</v>
      </c>
      <c r="I50" s="149">
        <v>2217</v>
      </c>
    </row>
    <row r="51" spans="1:11" s="16" customFormat="1" x14ac:dyDescent="0.2">
      <c r="A51" s="42" t="s">
        <v>94</v>
      </c>
      <c r="B51" s="42" t="s">
        <v>186</v>
      </c>
      <c r="C51" s="55">
        <v>1</v>
      </c>
      <c r="D51" s="118">
        <v>76780</v>
      </c>
      <c r="E51" s="109">
        <v>0.313</v>
      </c>
      <c r="F51" s="121">
        <f t="shared" si="3"/>
        <v>100812.14</v>
      </c>
      <c r="G51" s="120">
        <f t="shared" si="4"/>
        <v>100812.14</v>
      </c>
      <c r="I51" s="149">
        <v>1486</v>
      </c>
    </row>
    <row r="52" spans="1:11" s="16" customFormat="1" x14ac:dyDescent="0.2">
      <c r="A52" s="42" t="s">
        <v>95</v>
      </c>
      <c r="B52" s="42" t="s">
        <v>186</v>
      </c>
      <c r="C52" s="55">
        <v>1</v>
      </c>
      <c r="D52" s="118">
        <v>82250</v>
      </c>
      <c r="E52" s="109">
        <v>0.313</v>
      </c>
      <c r="F52" s="121">
        <f t="shared" si="3"/>
        <v>107994.25</v>
      </c>
      <c r="G52" s="120">
        <f t="shared" si="4"/>
        <v>107994.25</v>
      </c>
      <c r="I52" s="149">
        <v>1564</v>
      </c>
    </row>
    <row r="53" spans="1:11" s="16" customFormat="1" x14ac:dyDescent="0.2">
      <c r="A53" s="42" t="s">
        <v>96</v>
      </c>
      <c r="B53" s="42" t="s">
        <v>186</v>
      </c>
      <c r="C53" s="55">
        <v>1</v>
      </c>
      <c r="D53" s="118">
        <v>75750</v>
      </c>
      <c r="E53" s="109">
        <v>0.313</v>
      </c>
      <c r="F53" s="121">
        <f t="shared" si="3"/>
        <v>99459.75</v>
      </c>
      <c r="G53" s="120">
        <f t="shared" si="4"/>
        <v>99459.75</v>
      </c>
      <c r="I53" s="149">
        <v>1159</v>
      </c>
    </row>
    <row r="54" spans="1:11" s="16" customFormat="1" x14ac:dyDescent="0.2">
      <c r="A54" s="42" t="s">
        <v>97</v>
      </c>
      <c r="B54" s="42" t="s">
        <v>186</v>
      </c>
      <c r="C54" s="55">
        <v>1</v>
      </c>
      <c r="D54" s="118">
        <v>69000</v>
      </c>
      <c r="E54" s="109">
        <v>0.313</v>
      </c>
      <c r="F54" s="121">
        <f t="shared" si="3"/>
        <v>90597</v>
      </c>
      <c r="G54" s="120">
        <f t="shared" si="4"/>
        <v>90597</v>
      </c>
      <c r="I54" s="149">
        <v>1541</v>
      </c>
    </row>
    <row r="55" spans="1:11" s="16" customFormat="1" x14ac:dyDescent="0.2">
      <c r="B55" s="114"/>
      <c r="C55" s="161" t="s">
        <v>121</v>
      </c>
      <c r="D55" s="137">
        <f>SUM(D42:D54)</f>
        <v>1017930</v>
      </c>
      <c r="E55" s="28"/>
      <c r="F55" s="138">
        <f>SUM(F41:F54)</f>
        <v>1336542.0899999999</v>
      </c>
      <c r="G55" s="137">
        <f>SUM(G41:G54)</f>
        <v>1336542.0899999999</v>
      </c>
      <c r="I55" s="140">
        <f>SUM(I41:I54)</f>
        <v>20586</v>
      </c>
    </row>
    <row r="56" spans="1:11" s="16" customFormat="1" x14ac:dyDescent="0.2">
      <c r="B56" s="116"/>
      <c r="C56" s="111"/>
      <c r="D56" s="117"/>
      <c r="E56" s="28"/>
      <c r="F56" s="112"/>
      <c r="G56" s="113"/>
    </row>
    <row r="57" spans="1:11" s="16" customFormat="1" x14ac:dyDescent="0.2">
      <c r="B57" s="114"/>
      <c r="C57" s="111"/>
      <c r="D57" s="124"/>
      <c r="G57" s="129" t="s">
        <v>123</v>
      </c>
      <c r="I57" s="132">
        <f>G55</f>
        <v>1336542.0899999999</v>
      </c>
      <c r="J57" s="122"/>
      <c r="K57" s="27"/>
    </row>
    <row r="58" spans="1:11" s="16" customFormat="1" x14ac:dyDescent="0.2">
      <c r="B58" s="114"/>
      <c r="C58" s="111"/>
      <c r="D58" s="124"/>
      <c r="E58" s="123"/>
      <c r="G58" s="130" t="s">
        <v>111</v>
      </c>
      <c r="I58" s="133">
        <f>I55</f>
        <v>20586</v>
      </c>
      <c r="J58" s="122"/>
      <c r="K58" s="27"/>
    </row>
    <row r="59" spans="1:11" s="16" customFormat="1" ht="12" thickBot="1" x14ac:dyDescent="0.25">
      <c r="B59" s="114"/>
      <c r="C59" s="111"/>
      <c r="D59" s="124"/>
      <c r="E59" s="123"/>
      <c r="G59" s="130" t="s">
        <v>113</v>
      </c>
      <c r="I59" s="134">
        <f>I57/I58</f>
        <v>64.92480763625764</v>
      </c>
      <c r="J59" s="27" t="s">
        <v>112</v>
      </c>
      <c r="K59" s="27"/>
    </row>
    <row r="60" spans="1:11" s="16" customFormat="1" ht="12" thickTop="1" x14ac:dyDescent="0.2">
      <c r="B60" s="116"/>
      <c r="C60" s="111"/>
      <c r="D60" s="117"/>
      <c r="E60" s="28"/>
      <c r="F60" s="112"/>
      <c r="G60" s="113"/>
    </row>
    <row r="61" spans="1:11" s="16" customFormat="1" x14ac:dyDescent="0.2">
      <c r="B61" s="116"/>
      <c r="C61" s="111"/>
      <c r="D61" s="117"/>
      <c r="E61" s="28"/>
      <c r="F61" s="112"/>
      <c r="G61" s="113"/>
    </row>
    <row r="62" spans="1:11" s="1" customFormat="1" x14ac:dyDescent="0.2">
      <c r="A62" s="142"/>
      <c r="B62" s="143"/>
      <c r="C62" s="144" t="s">
        <v>119</v>
      </c>
      <c r="D62" s="147" t="s">
        <v>188</v>
      </c>
      <c r="E62" s="146"/>
      <c r="F62" s="143"/>
      <c r="G62" s="143"/>
      <c r="H62" s="146"/>
      <c r="I62" s="143"/>
    </row>
    <row r="63" spans="1:11" s="16" customFormat="1" x14ac:dyDescent="0.2">
      <c r="A63" s="42" t="s">
        <v>98</v>
      </c>
      <c r="B63" s="245" t="s">
        <v>189</v>
      </c>
      <c r="C63" s="55">
        <v>1</v>
      </c>
      <c r="D63" s="54">
        <v>44141</v>
      </c>
      <c r="E63" s="109">
        <v>0.313</v>
      </c>
      <c r="F63" s="110">
        <f t="shared" ref="F63:F70" si="5">(D63*(1+E63))</f>
        <v>57957.132999999994</v>
      </c>
      <c r="G63" s="119">
        <f>C63*F63</f>
        <v>57957.132999999994</v>
      </c>
      <c r="I63" s="149">
        <v>1250</v>
      </c>
    </row>
    <row r="64" spans="1:11" s="16" customFormat="1" x14ac:dyDescent="0.2">
      <c r="A64" s="42" t="s">
        <v>99</v>
      </c>
      <c r="B64" s="245" t="s">
        <v>189</v>
      </c>
      <c r="C64" s="55">
        <v>1</v>
      </c>
      <c r="D64" s="118">
        <v>38286</v>
      </c>
      <c r="E64" s="109">
        <v>0.313</v>
      </c>
      <c r="F64" s="121">
        <f t="shared" si="5"/>
        <v>50269.517999999996</v>
      </c>
      <c r="G64" s="120">
        <f>C64*F64</f>
        <v>50269.517999999996</v>
      </c>
      <c r="I64" s="149">
        <v>1854</v>
      </c>
    </row>
    <row r="65" spans="1:11" s="16" customFormat="1" x14ac:dyDescent="0.2">
      <c r="A65" s="42" t="s">
        <v>100</v>
      </c>
      <c r="B65" s="245" t="s">
        <v>189</v>
      </c>
      <c r="C65" s="55">
        <v>1</v>
      </c>
      <c r="D65" s="118">
        <v>41288</v>
      </c>
      <c r="E65" s="109">
        <v>0.313</v>
      </c>
      <c r="F65" s="121">
        <f t="shared" si="5"/>
        <v>54211.144</v>
      </c>
      <c r="G65" s="120">
        <f t="shared" ref="G65:G70" si="6">C65*F65</f>
        <v>54211.144</v>
      </c>
      <c r="I65" s="149">
        <v>1234</v>
      </c>
    </row>
    <row r="66" spans="1:11" s="16" customFormat="1" x14ac:dyDescent="0.2">
      <c r="A66" s="42" t="s">
        <v>101</v>
      </c>
      <c r="B66" s="245" t="s">
        <v>189</v>
      </c>
      <c r="C66" s="55">
        <v>1</v>
      </c>
      <c r="D66" s="118">
        <v>39284</v>
      </c>
      <c r="E66" s="109">
        <v>0.313</v>
      </c>
      <c r="F66" s="121">
        <f t="shared" si="5"/>
        <v>51579.892</v>
      </c>
      <c r="G66" s="120">
        <f t="shared" si="6"/>
        <v>51579.892</v>
      </c>
      <c r="I66" s="149">
        <v>1000</v>
      </c>
    </row>
    <row r="67" spans="1:11" s="16" customFormat="1" x14ac:dyDescent="0.2">
      <c r="A67" s="42" t="s">
        <v>102</v>
      </c>
      <c r="B67" s="245" t="s">
        <v>189</v>
      </c>
      <c r="C67" s="55">
        <v>1</v>
      </c>
      <c r="D67" s="118">
        <v>40000</v>
      </c>
      <c r="E67" s="109">
        <v>0.313</v>
      </c>
      <c r="F67" s="121">
        <f t="shared" si="5"/>
        <v>52520</v>
      </c>
      <c r="G67" s="120">
        <f t="shared" si="6"/>
        <v>52520</v>
      </c>
      <c r="I67" s="149">
        <v>250</v>
      </c>
    </row>
    <row r="68" spans="1:11" s="16" customFormat="1" x14ac:dyDescent="0.2">
      <c r="A68" s="42" t="s">
        <v>103</v>
      </c>
      <c r="B68" s="245" t="s">
        <v>189</v>
      </c>
      <c r="C68" s="55">
        <v>1</v>
      </c>
      <c r="D68" s="118">
        <v>45000</v>
      </c>
      <c r="E68" s="109">
        <v>0.313</v>
      </c>
      <c r="F68" s="121">
        <f t="shared" si="5"/>
        <v>59085</v>
      </c>
      <c r="G68" s="120">
        <f t="shared" si="6"/>
        <v>59085</v>
      </c>
      <c r="I68" s="149">
        <v>1085</v>
      </c>
    </row>
    <row r="69" spans="1:11" s="16" customFormat="1" x14ac:dyDescent="0.2">
      <c r="A69" s="42" t="s">
        <v>104</v>
      </c>
      <c r="B69" s="245" t="s">
        <v>189</v>
      </c>
      <c r="C69" s="55">
        <v>1</v>
      </c>
      <c r="D69" s="118">
        <v>38750</v>
      </c>
      <c r="E69" s="109">
        <v>0.313</v>
      </c>
      <c r="F69" s="121">
        <f t="shared" si="5"/>
        <v>50878.75</v>
      </c>
      <c r="G69" s="120">
        <f t="shared" si="6"/>
        <v>50878.75</v>
      </c>
      <c r="I69" s="149">
        <v>1650</v>
      </c>
    </row>
    <row r="70" spans="1:11" s="16" customFormat="1" x14ac:dyDescent="0.2">
      <c r="A70" s="42" t="s">
        <v>105</v>
      </c>
      <c r="B70" s="245" t="s">
        <v>189</v>
      </c>
      <c r="C70" s="55">
        <v>1</v>
      </c>
      <c r="D70" s="151">
        <v>39500</v>
      </c>
      <c r="E70" s="109">
        <v>0.313</v>
      </c>
      <c r="F70" s="152">
        <f t="shared" si="5"/>
        <v>51863.5</v>
      </c>
      <c r="G70" s="152">
        <f t="shared" si="6"/>
        <v>51863.5</v>
      </c>
      <c r="I70" s="153">
        <v>1654</v>
      </c>
    </row>
    <row r="71" spans="1:11" s="16" customFormat="1" x14ac:dyDescent="0.2">
      <c r="B71" s="114"/>
      <c r="C71" s="161" t="s">
        <v>121</v>
      </c>
      <c r="D71" s="123">
        <f>SUM(D63:D70)</f>
        <v>326249</v>
      </c>
      <c r="E71" s="28"/>
      <c r="F71" s="112">
        <f t="shared" ref="F71:G71" si="7">SUM(F63:F70)</f>
        <v>428364.93699999998</v>
      </c>
      <c r="G71" s="26">
        <f t="shared" si="7"/>
        <v>428364.93699999998</v>
      </c>
      <c r="H71" s="27"/>
      <c r="I71" s="156">
        <f>SUM(I63:I70)</f>
        <v>9977</v>
      </c>
    </row>
    <row r="72" spans="1:11" s="16" customFormat="1" x14ac:dyDescent="0.2">
      <c r="B72" s="116"/>
      <c r="C72" s="111"/>
      <c r="D72" s="117"/>
      <c r="E72" s="28"/>
      <c r="F72" s="112"/>
      <c r="G72" s="113"/>
    </row>
    <row r="73" spans="1:11" s="16" customFormat="1" x14ac:dyDescent="0.2">
      <c r="B73" s="114"/>
      <c r="C73" s="111"/>
      <c r="D73" s="124"/>
      <c r="G73" s="129" t="s">
        <v>123</v>
      </c>
      <c r="I73" s="132">
        <f>G71</f>
        <v>428364.93699999998</v>
      </c>
      <c r="J73" s="122"/>
      <c r="K73" s="27"/>
    </row>
    <row r="74" spans="1:11" s="16" customFormat="1" x14ac:dyDescent="0.2">
      <c r="B74" s="114"/>
      <c r="C74" s="111"/>
      <c r="D74" s="124"/>
      <c r="E74" s="123"/>
      <c r="G74" s="130" t="s">
        <v>111</v>
      </c>
      <c r="I74" s="133">
        <f>I71</f>
        <v>9977</v>
      </c>
      <c r="J74" s="122"/>
      <c r="K74" s="27"/>
    </row>
    <row r="75" spans="1:11" s="16" customFormat="1" ht="12" thickBot="1" x14ac:dyDescent="0.25">
      <c r="B75" s="114"/>
      <c r="C75" s="111"/>
      <c r="D75" s="124"/>
      <c r="E75" s="123"/>
      <c r="G75" s="130" t="s">
        <v>113</v>
      </c>
      <c r="I75" s="134">
        <f>I73/I74</f>
        <v>42.935244762954795</v>
      </c>
      <c r="J75" s="27" t="s">
        <v>112</v>
      </c>
      <c r="K75" s="27"/>
    </row>
    <row r="76" spans="1:11" s="16" customFormat="1" ht="12" thickTop="1" x14ac:dyDescent="0.2">
      <c r="B76" s="114"/>
      <c r="C76" s="111"/>
      <c r="D76" s="124"/>
      <c r="E76" s="123"/>
      <c r="G76" s="130"/>
      <c r="I76" s="141"/>
      <c r="J76" s="27"/>
      <c r="K76" s="27"/>
    </row>
    <row r="77" spans="1:11" s="16" customFormat="1" x14ac:dyDescent="0.2">
      <c r="B77" s="114"/>
      <c r="C77" s="111"/>
      <c r="D77" s="124"/>
      <c r="E77" s="123"/>
      <c r="G77" s="130"/>
      <c r="I77" s="141"/>
      <c r="J77" s="27"/>
      <c r="K77" s="27"/>
    </row>
    <row r="78" spans="1:11" s="1" customFormat="1" x14ac:dyDescent="0.2">
      <c r="A78" s="142"/>
      <c r="B78" s="143"/>
      <c r="C78" s="144" t="s">
        <v>119</v>
      </c>
      <c r="D78" s="147" t="s">
        <v>118</v>
      </c>
      <c r="E78" s="146"/>
      <c r="F78" s="143"/>
      <c r="G78" s="143"/>
      <c r="H78" s="146"/>
      <c r="I78" s="143"/>
    </row>
    <row r="79" spans="1:11" s="16" customFormat="1" x14ac:dyDescent="0.2">
      <c r="A79" s="42" t="s">
        <v>106</v>
      </c>
      <c r="B79" s="42" t="s">
        <v>118</v>
      </c>
      <c r="C79" s="55">
        <v>1</v>
      </c>
      <c r="D79" s="54">
        <v>6400</v>
      </c>
      <c r="E79" s="109">
        <v>2.9000000000000001E-2</v>
      </c>
      <c r="F79" s="110">
        <f t="shared" ref="F79:F83" si="8">(D79*(1+E79))</f>
        <v>6585.5999999999995</v>
      </c>
      <c r="G79" s="154">
        <f>F79*C79</f>
        <v>6585.5999999999995</v>
      </c>
      <c r="I79" s="16">
        <v>598</v>
      </c>
    </row>
    <row r="80" spans="1:11" s="16" customFormat="1" x14ac:dyDescent="0.2">
      <c r="A80" s="42" t="s">
        <v>107</v>
      </c>
      <c r="B80" s="42" t="s">
        <v>118</v>
      </c>
      <c r="C80" s="55">
        <v>1</v>
      </c>
      <c r="D80" s="118">
        <v>2896</v>
      </c>
      <c r="E80" s="109">
        <v>2.9000000000000001E-2</v>
      </c>
      <c r="F80" s="121">
        <f t="shared" si="8"/>
        <v>2979.9839999999999</v>
      </c>
      <c r="G80" s="120">
        <f>F80*C80</f>
        <v>2979.9839999999999</v>
      </c>
      <c r="I80" s="16">
        <v>205</v>
      </c>
    </row>
    <row r="81" spans="1:11" s="16" customFormat="1" x14ac:dyDescent="0.2">
      <c r="A81" s="42" t="s">
        <v>108</v>
      </c>
      <c r="B81" s="42" t="s">
        <v>118</v>
      </c>
      <c r="C81" s="55">
        <v>1</v>
      </c>
      <c r="D81" s="118">
        <v>8952</v>
      </c>
      <c r="E81" s="109">
        <v>2.9000000000000001E-2</v>
      </c>
      <c r="F81" s="121">
        <f t="shared" si="8"/>
        <v>9211.6079999999984</v>
      </c>
      <c r="G81" s="120">
        <f t="shared" ref="G81:G83" si="9">F81*C81</f>
        <v>9211.6079999999984</v>
      </c>
      <c r="I81" s="16">
        <v>600</v>
      </c>
    </row>
    <row r="82" spans="1:11" s="16" customFormat="1" x14ac:dyDescent="0.2">
      <c r="A82" s="42" t="s">
        <v>109</v>
      </c>
      <c r="B82" s="42" t="s">
        <v>118</v>
      </c>
      <c r="C82" s="55">
        <v>0.5</v>
      </c>
      <c r="D82" s="118">
        <v>12528</v>
      </c>
      <c r="E82" s="109">
        <v>2.9000000000000001E-2</v>
      </c>
      <c r="F82" s="121">
        <f t="shared" si="8"/>
        <v>12891.311999999998</v>
      </c>
      <c r="G82" s="120">
        <f t="shared" si="9"/>
        <v>6445.655999999999</v>
      </c>
      <c r="I82" s="122">
        <v>1052</v>
      </c>
    </row>
    <row r="83" spans="1:11" s="16" customFormat="1" x14ac:dyDescent="0.2">
      <c r="A83" s="42" t="s">
        <v>114</v>
      </c>
      <c r="B83" s="42" t="s">
        <v>118</v>
      </c>
      <c r="C83" s="55">
        <v>1</v>
      </c>
      <c r="D83" s="151">
        <v>16584</v>
      </c>
      <c r="E83" s="109">
        <v>2.9000000000000001E-2</v>
      </c>
      <c r="F83" s="152">
        <f t="shared" si="8"/>
        <v>17064.935999999998</v>
      </c>
      <c r="G83" s="152">
        <f t="shared" si="9"/>
        <v>17064.935999999998</v>
      </c>
      <c r="I83" s="155">
        <v>1250</v>
      </c>
    </row>
    <row r="84" spans="1:11" s="16" customFormat="1" x14ac:dyDescent="0.2">
      <c r="B84" s="114"/>
      <c r="C84" s="161" t="s">
        <v>121</v>
      </c>
      <c r="D84" s="123">
        <f>SUM(D79:D83)</f>
        <v>47360</v>
      </c>
      <c r="E84" s="28"/>
      <c r="F84" s="112">
        <f>SUM(F79:F83)</f>
        <v>48733.439999999988</v>
      </c>
      <c r="G84" s="157">
        <f>SUM(G79:G83)</f>
        <v>42287.783999999992</v>
      </c>
      <c r="H84" s="27"/>
      <c r="I84" s="27">
        <f>SUM(I79:I83)</f>
        <v>3705</v>
      </c>
    </row>
    <row r="85" spans="1:11" s="16" customFormat="1" x14ac:dyDescent="0.2">
      <c r="B85" s="114"/>
      <c r="C85" s="111"/>
      <c r="D85" s="115"/>
      <c r="E85" s="28"/>
      <c r="F85" s="112"/>
      <c r="G85" s="113"/>
    </row>
    <row r="86" spans="1:11" s="16" customFormat="1" x14ac:dyDescent="0.2">
      <c r="B86" s="114"/>
      <c r="C86" s="111"/>
      <c r="D86" s="124"/>
      <c r="G86" s="129" t="s">
        <v>123</v>
      </c>
      <c r="I86" s="132">
        <f>G84</f>
        <v>42287.783999999992</v>
      </c>
      <c r="J86" s="122"/>
      <c r="K86" s="27"/>
    </row>
    <row r="87" spans="1:11" s="16" customFormat="1" x14ac:dyDescent="0.2">
      <c r="B87" s="114"/>
      <c r="C87" s="111"/>
      <c r="D87" s="124"/>
      <c r="E87" s="123"/>
      <c r="G87" s="130" t="s">
        <v>111</v>
      </c>
      <c r="I87" s="133">
        <f>I84</f>
        <v>3705</v>
      </c>
      <c r="J87" s="122"/>
      <c r="K87" s="27"/>
    </row>
    <row r="88" spans="1:11" s="16" customFormat="1" ht="12" thickBot="1" x14ac:dyDescent="0.25">
      <c r="B88" s="114"/>
      <c r="C88" s="111"/>
      <c r="D88" s="124"/>
      <c r="E88" s="123"/>
      <c r="G88" s="130" t="s">
        <v>113</v>
      </c>
      <c r="I88" s="134">
        <f>I86/I87</f>
        <v>11.413706882591091</v>
      </c>
      <c r="J88" s="27" t="s">
        <v>112</v>
      </c>
      <c r="K88" s="27"/>
    </row>
    <row r="89" spans="1:11" s="16" customFormat="1" ht="12" thickTop="1" x14ac:dyDescent="0.2">
      <c r="B89" s="114"/>
      <c r="C89" s="111"/>
      <c r="D89" s="124"/>
      <c r="E89" s="123"/>
      <c r="G89" s="130"/>
      <c r="I89" s="141"/>
      <c r="J89" s="27"/>
      <c r="K89" s="27"/>
    </row>
    <row r="90" spans="1:11" s="1" customFormat="1" x14ac:dyDescent="0.2">
      <c r="A90" s="142"/>
      <c r="B90" s="143"/>
      <c r="C90" s="144" t="s">
        <v>119</v>
      </c>
      <c r="D90" s="147" t="s">
        <v>190</v>
      </c>
      <c r="E90" s="146"/>
      <c r="F90" s="143"/>
      <c r="G90" s="143"/>
      <c r="H90" s="146"/>
      <c r="I90" s="143"/>
    </row>
    <row r="91" spans="1:11" s="16" customFormat="1" x14ac:dyDescent="0.2">
      <c r="A91" s="42" t="s">
        <v>115</v>
      </c>
      <c r="B91" s="42" t="s">
        <v>190</v>
      </c>
      <c r="C91" s="55">
        <v>1</v>
      </c>
      <c r="D91" s="54">
        <v>45000</v>
      </c>
      <c r="E91" s="109">
        <v>0.313</v>
      </c>
      <c r="F91" s="110">
        <f t="shared" ref="F91:F93" si="10">(D91*(1+E91))</f>
        <v>59085</v>
      </c>
      <c r="G91" s="154">
        <f>F91*C91</f>
        <v>59085</v>
      </c>
      <c r="I91" s="16">
        <v>1208</v>
      </c>
    </row>
    <row r="92" spans="1:11" s="16" customFormat="1" x14ac:dyDescent="0.2">
      <c r="A92" s="42" t="s">
        <v>116</v>
      </c>
      <c r="B92" s="42" t="s">
        <v>190</v>
      </c>
      <c r="C92" s="55">
        <v>1</v>
      </c>
      <c r="D92" s="118">
        <v>48000</v>
      </c>
      <c r="E92" s="109">
        <v>0.313</v>
      </c>
      <c r="F92" s="121">
        <f t="shared" si="10"/>
        <v>63024</v>
      </c>
      <c r="G92" s="120">
        <f>F92*C92</f>
        <v>63024</v>
      </c>
      <c r="I92" s="16">
        <v>1659</v>
      </c>
    </row>
    <row r="93" spans="1:11" s="16" customFormat="1" x14ac:dyDescent="0.2">
      <c r="A93" s="42" t="s">
        <v>117</v>
      </c>
      <c r="B93" s="42" t="s">
        <v>190</v>
      </c>
      <c r="C93" s="55">
        <v>1</v>
      </c>
      <c r="D93" s="151">
        <v>47750</v>
      </c>
      <c r="E93" s="109">
        <v>0.313</v>
      </c>
      <c r="F93" s="152">
        <f t="shared" si="10"/>
        <v>62695.75</v>
      </c>
      <c r="G93" s="152">
        <f t="shared" ref="G93" si="11">F93*C93</f>
        <v>62695.75</v>
      </c>
      <c r="I93" s="29">
        <v>1564</v>
      </c>
    </row>
    <row r="94" spans="1:11" s="16" customFormat="1" x14ac:dyDescent="0.2">
      <c r="B94" s="113"/>
      <c r="C94" s="161" t="s">
        <v>121</v>
      </c>
      <c r="D94" s="123">
        <f>SUM(D91:D93)</f>
        <v>140750</v>
      </c>
      <c r="E94" s="28"/>
      <c r="F94" s="112">
        <f>SUM(F91:F93)</f>
        <v>184804.75</v>
      </c>
      <c r="G94" s="157">
        <f>SUM(G91:G93)</f>
        <v>184804.75</v>
      </c>
      <c r="H94" s="27"/>
      <c r="I94" s="27">
        <f>SUM(I91:I93)</f>
        <v>4431</v>
      </c>
    </row>
    <row r="95" spans="1:11" s="16" customFormat="1" x14ac:dyDescent="0.2">
      <c r="B95" s="113"/>
      <c r="C95" s="111"/>
      <c r="D95" s="115"/>
      <c r="E95" s="28"/>
      <c r="F95" s="112"/>
      <c r="G95" s="113"/>
    </row>
    <row r="96" spans="1:11" s="16" customFormat="1" x14ac:dyDescent="0.2">
      <c r="B96" s="114"/>
      <c r="C96" s="111"/>
      <c r="D96" s="124"/>
      <c r="G96" s="129" t="s">
        <v>123</v>
      </c>
      <c r="I96" s="132">
        <f>G94</f>
        <v>184804.75</v>
      </c>
      <c r="J96" s="122"/>
      <c r="K96" s="27"/>
    </row>
    <row r="97" spans="1:11" s="16" customFormat="1" x14ac:dyDescent="0.2">
      <c r="B97" s="114"/>
      <c r="C97" s="111"/>
      <c r="D97" s="124"/>
      <c r="E97" s="123"/>
      <c r="G97" s="130" t="s">
        <v>111</v>
      </c>
      <c r="I97" s="133">
        <f>I94</f>
        <v>4431</v>
      </c>
      <c r="J97" s="122"/>
      <c r="K97" s="27"/>
    </row>
    <row r="98" spans="1:11" s="16" customFormat="1" ht="12" thickBot="1" x14ac:dyDescent="0.25">
      <c r="B98" s="114"/>
      <c r="C98" s="111"/>
      <c r="D98" s="124"/>
      <c r="E98" s="123"/>
      <c r="G98" s="130" t="s">
        <v>113</v>
      </c>
      <c r="I98" s="134">
        <f>I96/I97</f>
        <v>41.70723313021891</v>
      </c>
      <c r="J98" s="27" t="s">
        <v>112</v>
      </c>
      <c r="K98" s="27"/>
    </row>
    <row r="99" spans="1:11" s="16" customFormat="1" ht="12" thickTop="1" x14ac:dyDescent="0.2">
      <c r="B99" s="113"/>
      <c r="C99" s="111"/>
      <c r="D99" s="115"/>
      <c r="E99" s="28"/>
      <c r="F99" s="112"/>
      <c r="G99" s="113"/>
    </row>
    <row r="100" spans="1:11" s="16" customFormat="1" x14ac:dyDescent="0.2">
      <c r="B100" s="113"/>
      <c r="C100" s="111"/>
      <c r="D100" s="110"/>
      <c r="E100" s="28"/>
      <c r="F100" s="112"/>
      <c r="G100" s="113"/>
    </row>
    <row r="101" spans="1:11" ht="15.75" customHeight="1" thickBot="1" x14ac:dyDescent="0.25">
      <c r="D101" s="17"/>
      <c r="E101" s="25"/>
      <c r="F101" s="30"/>
      <c r="G101" s="158" t="s">
        <v>122</v>
      </c>
      <c r="I101" s="159">
        <f>I97+I87+I74+I58+I37+I27</f>
        <v>55718</v>
      </c>
      <c r="J101" s="160" t="s">
        <v>120</v>
      </c>
    </row>
    <row r="102" spans="1:11" ht="12" thickTop="1" x14ac:dyDescent="0.2">
      <c r="A102" s="20"/>
      <c r="E102" s="6"/>
      <c r="F102" s="5"/>
    </row>
    <row r="104" spans="1:11" x14ac:dyDescent="0.2">
      <c r="A104" s="41" t="s">
        <v>181</v>
      </c>
      <c r="B104" s="239" t="s">
        <v>147</v>
      </c>
      <c r="C104" s="107"/>
      <c r="D104" s="108"/>
      <c r="E104" s="240"/>
      <c r="F104" s="3"/>
    </row>
  </sheetData>
  <phoneticPr fontId="0" type="noConversion"/>
  <hyperlinks>
    <hyperlink ref="B104" r:id="rId1"/>
  </hyperlinks>
  <pageMargins left="0.25" right="0.25" top="0.5" bottom="0.25" header="0.5" footer="0.5"/>
  <pageSetup scale="77" fitToHeight="0" orientation="portrait" r:id="rId2"/>
  <headerFooter alignWithMargins="0"/>
  <rowBreaks count="1" manualBreakCount="1">
    <brk id="89" max="10"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showGridLines="0" workbookViewId="0">
      <selection activeCell="F26" sqref="F26"/>
    </sheetView>
  </sheetViews>
  <sheetFormatPr defaultRowHeight="11.25" x14ac:dyDescent="0.2"/>
  <cols>
    <col min="1" max="1" width="32.83203125" customWidth="1"/>
    <col min="2" max="2" width="11" customWidth="1"/>
    <col min="3" max="3" width="10.6640625" customWidth="1"/>
    <col min="4" max="4" width="11.1640625" customWidth="1"/>
    <col min="6" max="6" width="10.5" bestFit="1" customWidth="1"/>
    <col min="8" max="8" width="14.33203125" customWidth="1"/>
  </cols>
  <sheetData>
    <row r="1" spans="1:10" ht="12" x14ac:dyDescent="0.2">
      <c r="A1" s="22"/>
      <c r="F1" s="31"/>
      <c r="I1" s="24" t="s">
        <v>11</v>
      </c>
    </row>
    <row r="2" spans="1:10" ht="12" x14ac:dyDescent="0.2">
      <c r="A2" s="23"/>
      <c r="F2" s="31"/>
    </row>
    <row r="3" spans="1:10" ht="12.75" x14ac:dyDescent="0.2">
      <c r="A3" s="409" t="s">
        <v>31</v>
      </c>
      <c r="B3" s="409"/>
      <c r="C3" s="409"/>
      <c r="D3" s="409"/>
      <c r="E3" s="409"/>
      <c r="F3" s="409"/>
      <c r="G3" s="409"/>
      <c r="H3" s="409"/>
      <c r="I3" s="409"/>
      <c r="J3" s="79"/>
    </row>
    <row r="4" spans="1:10" x14ac:dyDescent="0.2">
      <c r="A4" s="410" t="s">
        <v>184</v>
      </c>
      <c r="B4" s="411"/>
      <c r="C4" s="411"/>
      <c r="D4" s="411"/>
      <c r="E4" s="411"/>
      <c r="F4" s="411"/>
      <c r="G4" s="411"/>
      <c r="H4" s="411"/>
      <c r="I4" s="411"/>
    </row>
    <row r="5" spans="1:10" x14ac:dyDescent="0.2">
      <c r="A5" s="411"/>
      <c r="B5" s="411"/>
      <c r="C5" s="411"/>
      <c r="D5" s="411"/>
      <c r="E5" s="411"/>
      <c r="F5" s="411"/>
      <c r="G5" s="411"/>
      <c r="H5" s="411"/>
      <c r="I5" s="411"/>
    </row>
    <row r="6" spans="1:10" x14ac:dyDescent="0.2">
      <c r="A6" s="411"/>
      <c r="B6" s="411"/>
      <c r="C6" s="411"/>
      <c r="D6" s="411"/>
      <c r="E6" s="411"/>
      <c r="F6" s="411"/>
      <c r="G6" s="411"/>
      <c r="H6" s="411"/>
      <c r="I6" s="411"/>
    </row>
    <row r="8" spans="1:10" ht="12.75" x14ac:dyDescent="0.2">
      <c r="A8" s="397" t="s">
        <v>9</v>
      </c>
      <c r="B8" s="398"/>
      <c r="C8" s="398"/>
      <c r="D8" s="398"/>
      <c r="E8" s="398"/>
      <c r="F8" s="399"/>
    </row>
    <row r="9" spans="1:10" s="34" customFormat="1" ht="45" x14ac:dyDescent="0.2">
      <c r="A9" s="2" t="s">
        <v>1</v>
      </c>
      <c r="B9" s="2" t="s">
        <v>6</v>
      </c>
      <c r="C9" s="2" t="s">
        <v>7</v>
      </c>
      <c r="D9" s="2" t="s">
        <v>8</v>
      </c>
      <c r="E9" s="51" t="s">
        <v>34</v>
      </c>
      <c r="F9" s="19" t="s">
        <v>32</v>
      </c>
    </row>
    <row r="10" spans="1:10" s="42" customFormat="1" x14ac:dyDescent="0.2">
      <c r="A10" s="42" t="s">
        <v>128</v>
      </c>
      <c r="B10" s="44">
        <v>55000</v>
      </c>
      <c r="C10" s="45">
        <v>7</v>
      </c>
      <c r="D10" s="44">
        <f t="shared" ref="D10:D13" si="0">+B10/C10</f>
        <v>7857.1428571428569</v>
      </c>
      <c r="E10" s="49">
        <v>1</v>
      </c>
      <c r="F10" s="50">
        <f t="shared" ref="F10:F13" si="1">D10*E10</f>
        <v>7857.1428571428569</v>
      </c>
    </row>
    <row r="11" spans="1:10" s="42" customFormat="1" x14ac:dyDescent="0.2">
      <c r="A11" s="42" t="s">
        <v>129</v>
      </c>
      <c r="B11" s="44">
        <v>10000</v>
      </c>
      <c r="C11" s="45">
        <v>7</v>
      </c>
      <c r="D11" s="44">
        <f t="shared" si="0"/>
        <v>1428.5714285714287</v>
      </c>
      <c r="E11" s="49">
        <v>0.05</v>
      </c>
      <c r="F11" s="50">
        <f t="shared" si="1"/>
        <v>71.428571428571431</v>
      </c>
    </row>
    <row r="12" spans="1:10" s="42" customFormat="1" x14ac:dyDescent="0.2">
      <c r="A12" s="42" t="s">
        <v>191</v>
      </c>
      <c r="B12" s="44">
        <v>25000</v>
      </c>
      <c r="C12" s="45">
        <v>7</v>
      </c>
      <c r="D12" s="44">
        <f t="shared" si="0"/>
        <v>3571.4285714285716</v>
      </c>
      <c r="E12" s="49">
        <v>0.9</v>
      </c>
      <c r="F12" s="50">
        <f t="shared" si="1"/>
        <v>3214.2857142857147</v>
      </c>
    </row>
    <row r="13" spans="1:10" s="42" customFormat="1" x14ac:dyDescent="0.2">
      <c r="A13" s="42" t="s">
        <v>192</v>
      </c>
      <c r="B13" s="44">
        <v>15000</v>
      </c>
      <c r="C13" s="45">
        <v>5</v>
      </c>
      <c r="D13" s="44">
        <f t="shared" si="0"/>
        <v>3000</v>
      </c>
      <c r="E13" s="49">
        <v>1</v>
      </c>
      <c r="F13" s="50">
        <f t="shared" si="1"/>
        <v>3000</v>
      </c>
    </row>
    <row r="14" spans="1:10" s="42" customFormat="1" x14ac:dyDescent="0.2">
      <c r="B14" s="44"/>
      <c r="C14" s="45"/>
      <c r="D14" s="44"/>
      <c r="E14" s="49"/>
      <c r="F14" s="50"/>
    </row>
    <row r="15" spans="1:10" s="42" customFormat="1" x14ac:dyDescent="0.2">
      <c r="B15" s="44"/>
      <c r="C15" s="45"/>
      <c r="D15" s="44"/>
      <c r="E15" s="49"/>
      <c r="F15" s="50"/>
    </row>
    <row r="16" spans="1:10" x14ac:dyDescent="0.2">
      <c r="B16" s="35"/>
      <c r="C16" s="3"/>
      <c r="D16" s="35"/>
    </row>
    <row r="17" spans="1:7" s="24" customFormat="1" ht="11.25" customHeight="1" x14ac:dyDescent="0.2">
      <c r="B17" s="36"/>
      <c r="E17" s="18" t="s">
        <v>35</v>
      </c>
      <c r="F17" s="52">
        <f>SUM(F10:F16)</f>
        <v>14142.857142857143</v>
      </c>
    </row>
    <row r="18" spans="1:7" x14ac:dyDescent="0.2">
      <c r="A18" s="29"/>
      <c r="B18" s="33"/>
      <c r="C18" s="29"/>
      <c r="D18" s="29"/>
      <c r="E18" s="29"/>
      <c r="F18" s="29"/>
    </row>
    <row r="19" spans="1:7" x14ac:dyDescent="0.2">
      <c r="B19" s="31"/>
    </row>
    <row r="20" spans="1:7" x14ac:dyDescent="0.2">
      <c r="A20" s="24" t="s">
        <v>37</v>
      </c>
      <c r="E20" s="31"/>
    </row>
    <row r="21" spans="1:7" ht="20.100000000000001" customHeight="1" x14ac:dyDescent="0.2">
      <c r="B21" s="400" t="s">
        <v>39</v>
      </c>
      <c r="C21" s="401"/>
      <c r="D21" s="401"/>
      <c r="E21" s="401"/>
      <c r="F21" s="402"/>
      <c r="G21" s="58"/>
    </row>
    <row r="22" spans="1:7" ht="20.100000000000001" customHeight="1" x14ac:dyDescent="0.2">
      <c r="B22" s="403"/>
      <c r="C22" s="404"/>
      <c r="D22" s="404"/>
      <c r="E22" s="404"/>
      <c r="F22" s="405"/>
      <c r="G22" s="58"/>
    </row>
    <row r="23" spans="1:7" ht="20.100000000000001" customHeight="1" x14ac:dyDescent="0.2">
      <c r="B23" s="406"/>
      <c r="C23" s="407"/>
      <c r="D23" s="407"/>
      <c r="E23" s="407"/>
      <c r="F23" s="408"/>
      <c r="G23" s="58"/>
    </row>
    <row r="24" spans="1:7" x14ac:dyDescent="0.2">
      <c r="B24" s="31"/>
    </row>
    <row r="25" spans="1:7" x14ac:dyDescent="0.2">
      <c r="B25" s="31"/>
    </row>
    <row r="26" spans="1:7" x14ac:dyDescent="0.2">
      <c r="A26" s="24"/>
      <c r="B26" s="36"/>
      <c r="E26" s="18" t="s">
        <v>126</v>
      </c>
      <c r="F26" s="52">
        <f>F17</f>
        <v>14142.857142857143</v>
      </c>
    </row>
    <row r="27" spans="1:7" x14ac:dyDescent="0.2">
      <c r="B27" s="31"/>
      <c r="E27" s="18" t="s">
        <v>127</v>
      </c>
      <c r="F27" s="169">
        <f>'2 Direct Personnel'!I101</f>
        <v>55718</v>
      </c>
    </row>
    <row r="28" spans="1:7" ht="15.75" customHeight="1" thickBot="1" x14ac:dyDescent="0.25">
      <c r="A28" s="24"/>
      <c r="B28" s="36"/>
      <c r="E28" s="18" t="s">
        <v>130</v>
      </c>
      <c r="F28" s="134">
        <f>F26/F27</f>
        <v>0.25382923189736067</v>
      </c>
      <c r="G28" s="24" t="s">
        <v>136</v>
      </c>
    </row>
    <row r="29" spans="1:7" ht="12" thickTop="1" x14ac:dyDescent="0.2">
      <c r="B29" s="31"/>
    </row>
    <row r="30" spans="1:7" x14ac:dyDescent="0.2">
      <c r="B30" s="31"/>
    </row>
    <row r="31" spans="1:7" x14ac:dyDescent="0.2">
      <c r="B31" s="31"/>
    </row>
  </sheetData>
  <mergeCells count="4">
    <mergeCell ref="A8:F8"/>
    <mergeCell ref="B21:F23"/>
    <mergeCell ref="A3:I3"/>
    <mergeCell ref="A4:I6"/>
  </mergeCells>
  <phoneticPr fontId="0" type="noConversion"/>
  <pageMargins left="0.75" right="0.75" top="1" bottom="1" header="0.5" footer="0.5"/>
  <pageSetup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5"/>
  <sheetViews>
    <sheetView showGridLines="0" tabSelected="1" workbookViewId="0">
      <selection activeCell="D28" sqref="D28"/>
    </sheetView>
  </sheetViews>
  <sheetFormatPr defaultRowHeight="11.25" x14ac:dyDescent="0.2"/>
  <cols>
    <col min="4" max="4" width="29.5" customWidth="1"/>
    <col min="5" max="5" width="12.83203125" style="31" customWidth="1"/>
    <col min="6" max="6" width="11.33203125" customWidth="1"/>
    <col min="7" max="7" width="15" customWidth="1"/>
  </cols>
  <sheetData>
    <row r="1" spans="1:9" ht="12" x14ac:dyDescent="0.2">
      <c r="A1" s="22"/>
      <c r="I1" s="24" t="s">
        <v>44</v>
      </c>
    </row>
    <row r="2" spans="1:9" ht="12" x14ac:dyDescent="0.2">
      <c r="A2" s="23"/>
    </row>
    <row r="3" spans="1:9" ht="12.75" x14ac:dyDescent="0.2">
      <c r="A3" s="409" t="s">
        <v>212</v>
      </c>
      <c r="B3" s="409"/>
      <c r="C3" s="409"/>
      <c r="D3" s="409"/>
      <c r="E3" s="409"/>
      <c r="F3" s="409"/>
      <c r="G3" s="409"/>
      <c r="H3" s="409"/>
      <c r="I3" s="409"/>
    </row>
    <row r="4" spans="1:9" x14ac:dyDescent="0.2">
      <c r="A4" s="191" t="s">
        <v>29</v>
      </c>
    </row>
    <row r="5" spans="1:9" x14ac:dyDescent="0.2">
      <c r="A5" s="192"/>
      <c r="E5" s="32"/>
    </row>
    <row r="6" spans="1:9" ht="22.5" x14ac:dyDescent="0.2">
      <c r="A6" s="412" t="s">
        <v>1</v>
      </c>
      <c r="B6" s="413"/>
      <c r="C6" s="413"/>
      <c r="D6" s="414"/>
      <c r="E6" s="65" t="s">
        <v>36</v>
      </c>
    </row>
    <row r="7" spans="1:9" x14ac:dyDescent="0.2">
      <c r="A7" s="42" t="s">
        <v>131</v>
      </c>
      <c r="B7" s="42"/>
      <c r="C7" s="42"/>
      <c r="D7" s="42"/>
      <c r="E7" s="43">
        <v>2500</v>
      </c>
      <c r="F7" s="41"/>
    </row>
    <row r="8" spans="1:9" x14ac:dyDescent="0.2">
      <c r="A8" s="42" t="s">
        <v>193</v>
      </c>
      <c r="B8" s="42"/>
      <c r="C8" s="42"/>
      <c r="D8" s="42"/>
      <c r="E8" s="170">
        <v>1800</v>
      </c>
      <c r="F8" s="41"/>
    </row>
    <row r="9" spans="1:9" x14ac:dyDescent="0.2">
      <c r="A9" s="42" t="s">
        <v>132</v>
      </c>
      <c r="B9" s="42"/>
      <c r="C9" s="42"/>
      <c r="D9" s="42"/>
      <c r="E9" s="43">
        <v>500</v>
      </c>
      <c r="F9" s="41"/>
    </row>
    <row r="10" spans="1:9" x14ac:dyDescent="0.2">
      <c r="E10" s="21"/>
    </row>
    <row r="11" spans="1:9" ht="18.75" customHeight="1" x14ac:dyDescent="0.2">
      <c r="D11" s="18" t="s">
        <v>134</v>
      </c>
      <c r="E11" s="171">
        <f>SUM(E7:E10)</f>
        <v>4800</v>
      </c>
      <c r="F11" s="41" t="s">
        <v>133</v>
      </c>
    </row>
    <row r="12" spans="1:9" ht="18.75" customHeight="1" x14ac:dyDescent="0.2">
      <c r="D12" s="18" t="s">
        <v>127</v>
      </c>
      <c r="E12" s="169">
        <f>'2 Direct Personnel'!$I$101</f>
        <v>55718</v>
      </c>
      <c r="F12" s="41"/>
    </row>
    <row r="13" spans="1:9" ht="18.75" customHeight="1" thickBot="1" x14ac:dyDescent="0.25">
      <c r="D13" s="18" t="s">
        <v>135</v>
      </c>
      <c r="E13" s="177">
        <f>E11/E12</f>
        <v>8.6148102946983024E-2</v>
      </c>
      <c r="F13" s="41"/>
    </row>
    <row r="14" spans="1:9" ht="12" thickTop="1" x14ac:dyDescent="0.2"/>
    <row r="15" spans="1:9" x14ac:dyDescent="0.2">
      <c r="A15" s="64"/>
      <c r="B15" s="64"/>
      <c r="C15" s="64"/>
      <c r="D15" s="64"/>
      <c r="E15" s="47"/>
      <c r="F15" s="64"/>
      <c r="G15" s="64"/>
      <c r="H15" s="64"/>
      <c r="I15" s="64"/>
    </row>
  </sheetData>
  <mergeCells count="2">
    <mergeCell ref="A3:I3"/>
    <mergeCell ref="A6:D6"/>
  </mergeCells>
  <phoneticPr fontId="0" type="noConversion"/>
  <pageMargins left="0.75" right="0.6"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3"/>
  <sheetViews>
    <sheetView showGridLines="0" workbookViewId="0">
      <pane ySplit="1" topLeftCell="A5" activePane="bottomLeft" state="frozen"/>
      <selection pane="bottomLeft" activeCell="B34" sqref="B34"/>
    </sheetView>
  </sheetViews>
  <sheetFormatPr defaultRowHeight="12.75" x14ac:dyDescent="0.2"/>
  <cols>
    <col min="1" max="1" width="33" style="249" customWidth="1"/>
    <col min="2" max="2" width="39" style="249" customWidth="1"/>
    <col min="3" max="3" width="41.33203125" style="249" customWidth="1"/>
    <col min="4" max="16384" width="9.33203125" style="249"/>
  </cols>
  <sheetData>
    <row r="1" spans="1:17" s="247" customFormat="1" ht="33.75" customHeight="1" x14ac:dyDescent="0.2">
      <c r="A1" s="417" t="s">
        <v>194</v>
      </c>
      <c r="B1" s="418"/>
      <c r="C1" s="419"/>
      <c r="D1" s="246"/>
      <c r="E1" s="246"/>
      <c r="F1" s="246"/>
      <c r="G1" s="246"/>
      <c r="H1" s="246"/>
      <c r="I1" s="246"/>
      <c r="J1" s="246"/>
      <c r="K1" s="246"/>
      <c r="L1" s="246"/>
      <c r="M1" s="246"/>
      <c r="N1" s="246"/>
      <c r="O1" s="246"/>
      <c r="P1" s="246"/>
      <c r="Q1" s="246"/>
    </row>
    <row r="2" spans="1:17" s="247" customFormat="1" ht="75.75" customHeight="1" x14ac:dyDescent="0.2">
      <c r="A2" s="420" t="s">
        <v>195</v>
      </c>
      <c r="B2" s="421"/>
      <c r="C2" s="422"/>
      <c r="D2" s="248"/>
      <c r="E2" s="246"/>
      <c r="F2" s="246"/>
      <c r="G2" s="246"/>
      <c r="H2" s="246"/>
      <c r="I2" s="246"/>
      <c r="J2" s="246"/>
      <c r="K2" s="246"/>
      <c r="L2" s="246"/>
      <c r="M2" s="246"/>
      <c r="N2" s="246"/>
      <c r="O2" s="246"/>
      <c r="P2" s="246"/>
      <c r="Q2" s="246"/>
    </row>
    <row r="3" spans="1:17" ht="42.75" customHeight="1" x14ac:dyDescent="0.2">
      <c r="A3" s="423" t="s">
        <v>196</v>
      </c>
      <c r="B3" s="424"/>
      <c r="C3" s="425"/>
      <c r="E3" s="247"/>
    </row>
    <row r="4" spans="1:17" ht="21" customHeight="1" thickBot="1" x14ac:dyDescent="0.25">
      <c r="A4" s="426"/>
      <c r="B4" s="427"/>
      <c r="C4" s="428"/>
      <c r="E4" s="247"/>
    </row>
    <row r="5" spans="1:17" ht="21" customHeight="1" thickBot="1" x14ac:dyDescent="0.25">
      <c r="A5" s="250"/>
      <c r="B5" s="250"/>
      <c r="C5" s="250"/>
      <c r="E5" s="247"/>
    </row>
    <row r="6" spans="1:17" ht="51.75" customHeight="1" x14ac:dyDescent="0.2">
      <c r="A6" s="429" t="s">
        <v>197</v>
      </c>
      <c r="B6" s="430"/>
      <c r="C6" s="431"/>
      <c r="E6" s="247"/>
    </row>
    <row r="7" spans="1:17" ht="27.75" customHeight="1" x14ac:dyDescent="0.2">
      <c r="A7" s="251" t="s">
        <v>198</v>
      </c>
      <c r="B7" s="252" t="s">
        <v>199</v>
      </c>
      <c r="C7" s="253" t="s">
        <v>5</v>
      </c>
    </row>
    <row r="8" spans="1:17" x14ac:dyDescent="0.2">
      <c r="A8" s="254" t="s">
        <v>200</v>
      </c>
      <c r="B8" s="255" t="s">
        <v>202</v>
      </c>
      <c r="C8" s="256">
        <v>50000</v>
      </c>
    </row>
    <row r="9" spans="1:17" x14ac:dyDescent="0.2">
      <c r="A9" s="254"/>
      <c r="B9" s="255"/>
      <c r="C9" s="256"/>
    </row>
    <row r="10" spans="1:17" x14ac:dyDescent="0.2">
      <c r="A10" s="254"/>
      <c r="B10" s="255"/>
      <c r="C10" s="256"/>
    </row>
    <row r="11" spans="1:17" x14ac:dyDescent="0.2">
      <c r="A11" s="257"/>
      <c r="B11" s="258"/>
      <c r="C11" s="259"/>
    </row>
    <row r="12" spans="1:17" x14ac:dyDescent="0.2">
      <c r="A12" s="257"/>
      <c r="B12" s="258"/>
      <c r="C12" s="259"/>
    </row>
    <row r="13" spans="1:17" x14ac:dyDescent="0.2">
      <c r="A13" s="257"/>
      <c r="B13" s="258"/>
      <c r="C13" s="259"/>
    </row>
    <row r="14" spans="1:17" x14ac:dyDescent="0.2">
      <c r="A14" s="257"/>
      <c r="B14" s="258"/>
      <c r="C14" s="259"/>
    </row>
    <row r="15" spans="1:17" x14ac:dyDescent="0.2">
      <c r="A15" s="257"/>
      <c r="B15" s="258"/>
      <c r="C15" s="259"/>
    </row>
    <row r="16" spans="1:17" x14ac:dyDescent="0.2">
      <c r="A16" s="257"/>
      <c r="B16" s="258"/>
      <c r="C16" s="259"/>
    </row>
    <row r="17" spans="1:3" x14ac:dyDescent="0.2">
      <c r="A17" s="257"/>
      <c r="B17" s="258"/>
      <c r="C17" s="259"/>
    </row>
    <row r="18" spans="1:3" x14ac:dyDescent="0.2">
      <c r="A18" s="257"/>
      <c r="B18" s="258"/>
      <c r="C18" s="259"/>
    </row>
    <row r="19" spans="1:3" x14ac:dyDescent="0.2">
      <c r="A19" s="257"/>
      <c r="B19" s="258"/>
      <c r="C19" s="259"/>
    </row>
    <row r="20" spans="1:3" x14ac:dyDescent="0.2">
      <c r="A20" s="260"/>
      <c r="B20" s="261"/>
      <c r="C20" s="262"/>
    </row>
    <row r="21" spans="1:3" x14ac:dyDescent="0.2">
      <c r="A21" s="415" t="s">
        <v>201</v>
      </c>
      <c r="B21" s="416"/>
      <c r="C21" s="270">
        <f>SUM(C8:C20)</f>
        <v>50000</v>
      </c>
    </row>
    <row r="22" spans="1:3" x14ac:dyDescent="0.2">
      <c r="A22" s="271"/>
      <c r="B22" s="272" t="s">
        <v>204</v>
      </c>
      <c r="C22" s="273">
        <v>55718</v>
      </c>
    </row>
    <row r="23" spans="1:3" ht="13.5" thickBot="1" x14ac:dyDescent="0.25">
      <c r="A23" s="274"/>
      <c r="B23" s="275" t="s">
        <v>205</v>
      </c>
      <c r="C23" s="276">
        <f>-(C21/C22)</f>
        <v>-0.89737607236440653</v>
      </c>
    </row>
  </sheetData>
  <mergeCells count="6">
    <mergeCell ref="A21:B21"/>
    <mergeCell ref="A1:C1"/>
    <mergeCell ref="A2:C2"/>
    <mergeCell ref="A3:C3"/>
    <mergeCell ref="A4:C4"/>
    <mergeCell ref="A6:C6"/>
  </mergeCells>
  <pageMargins left="0.7" right="0.7" top="0.75" bottom="0.75" header="0.3" footer="0.3"/>
  <pageSetup scale="88"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9"/>
  <sheetViews>
    <sheetView showGridLines="0" workbookViewId="0">
      <selection activeCell="R37" sqref="R37"/>
    </sheetView>
  </sheetViews>
  <sheetFormatPr defaultRowHeight="11.25" x14ac:dyDescent="0.2"/>
  <cols>
    <col min="1" max="1" width="9.33203125" style="69"/>
    <col min="2" max="2" width="13.5" style="69" customWidth="1"/>
    <col min="3" max="3" width="6.1640625" style="69" customWidth="1"/>
    <col min="4" max="4" width="12.6640625" style="69" customWidth="1"/>
    <col min="5" max="7" width="9.33203125" style="69"/>
    <col min="8" max="8" width="20.83203125" style="69" customWidth="1"/>
    <col min="9" max="9" width="15.83203125" style="69" bestFit="1" customWidth="1"/>
    <col min="10" max="16384" width="9.33203125" style="69"/>
  </cols>
  <sheetData>
    <row r="1" spans="1:12" ht="12.75" x14ac:dyDescent="0.2">
      <c r="A1" s="87" t="s">
        <v>47</v>
      </c>
      <c r="B1" s="87"/>
      <c r="C1" s="87"/>
      <c r="D1" s="87"/>
      <c r="E1" s="87"/>
      <c r="F1" s="87"/>
      <c r="G1" s="188"/>
      <c r="H1" s="188"/>
      <c r="I1" s="189"/>
      <c r="J1" s="189"/>
      <c r="L1" s="39" t="s">
        <v>48</v>
      </c>
    </row>
    <row r="2" spans="1:12" s="90" customFormat="1" ht="12.75" x14ac:dyDescent="0.2">
      <c r="A2" s="88"/>
      <c r="B2" s="88"/>
      <c r="C2" s="88"/>
      <c r="D2" s="88"/>
      <c r="E2" s="88"/>
      <c r="F2" s="88"/>
      <c r="G2" s="88"/>
      <c r="H2" s="88"/>
      <c r="I2" s="89"/>
    </row>
    <row r="3" spans="1:12" s="37" customFormat="1" ht="32.25" customHeight="1" x14ac:dyDescent="0.2">
      <c r="A3" s="432" t="s">
        <v>49</v>
      </c>
      <c r="B3" s="432"/>
      <c r="C3" s="432"/>
      <c r="D3" s="432"/>
      <c r="E3" s="432"/>
      <c r="F3" s="432"/>
      <c r="G3" s="432"/>
      <c r="H3" s="432"/>
      <c r="I3" s="432"/>
    </row>
    <row r="4" spans="1:12" s="37" customFormat="1" ht="18.75" customHeight="1" x14ac:dyDescent="0.2">
      <c r="A4" s="106" t="s">
        <v>68</v>
      </c>
    </row>
    <row r="5" spans="1:12" s="37" customFormat="1" ht="30.75" customHeight="1" x14ac:dyDescent="0.2">
      <c r="A5" s="432" t="s">
        <v>50</v>
      </c>
      <c r="B5" s="432"/>
      <c r="C5" s="432"/>
      <c r="D5" s="432"/>
      <c r="E5" s="432"/>
      <c r="F5" s="432"/>
      <c r="G5" s="432"/>
      <c r="H5" s="432"/>
      <c r="I5" s="432"/>
    </row>
    <row r="6" spans="1:12" s="37" customFormat="1" ht="25.5" customHeight="1" x14ac:dyDescent="0.2">
      <c r="A6" s="432" t="s">
        <v>51</v>
      </c>
      <c r="B6" s="432"/>
      <c r="C6" s="432"/>
      <c r="D6" s="432"/>
      <c r="E6" s="432"/>
      <c r="F6" s="432"/>
      <c r="G6" s="432"/>
      <c r="H6" s="432"/>
      <c r="I6" s="432"/>
    </row>
    <row r="7" spans="1:12" s="37" customFormat="1" ht="12.75" x14ac:dyDescent="0.2"/>
    <row r="8" spans="1:12" s="37" customFormat="1" ht="12.75" x14ac:dyDescent="0.2">
      <c r="A8" s="433" t="s">
        <v>62</v>
      </c>
      <c r="B8" s="433"/>
      <c r="C8" s="433"/>
      <c r="D8" s="433"/>
      <c r="E8" s="433"/>
      <c r="F8" s="433"/>
      <c r="G8" s="433"/>
      <c r="H8" s="433"/>
      <c r="I8" s="433"/>
    </row>
    <row r="9" spans="1:12" s="37" customFormat="1" ht="12.75" x14ac:dyDescent="0.2">
      <c r="A9" s="95"/>
      <c r="B9" s="95"/>
      <c r="C9" s="95"/>
      <c r="D9" s="95"/>
      <c r="E9" s="95"/>
      <c r="F9" s="95"/>
      <c r="G9" s="95"/>
      <c r="H9" s="95"/>
      <c r="I9" s="95"/>
    </row>
    <row r="10" spans="1:12" s="37" customFormat="1" ht="12.75" x14ac:dyDescent="0.2">
      <c r="A10" s="193" t="s">
        <v>142</v>
      </c>
      <c r="B10" s="190"/>
      <c r="C10" s="190"/>
      <c r="D10" s="190"/>
      <c r="E10" s="190"/>
      <c r="F10" s="190"/>
      <c r="G10" s="190"/>
      <c r="H10" s="190"/>
      <c r="I10" s="190"/>
    </row>
    <row r="11" spans="1:12" s="37" customFormat="1" ht="12.75" x14ac:dyDescent="0.2">
      <c r="A11" s="95"/>
      <c r="B11" s="95"/>
      <c r="C11" s="95"/>
      <c r="D11" s="95"/>
      <c r="E11" s="95"/>
      <c r="F11" s="95"/>
      <c r="G11" s="95"/>
      <c r="H11" s="95"/>
      <c r="I11" s="95"/>
    </row>
    <row r="12" spans="1:12" s="37" customFormat="1" ht="13.5" customHeight="1" x14ac:dyDescent="0.2">
      <c r="A12" s="96" t="s">
        <v>65</v>
      </c>
      <c r="B12" s="96"/>
      <c r="D12" s="95"/>
      <c r="F12" s="95"/>
      <c r="G12" s="95"/>
      <c r="H12" s="95"/>
      <c r="I12" s="95"/>
    </row>
    <row r="13" spans="1:12" s="37" customFormat="1" ht="2.25" customHeight="1" x14ac:dyDescent="0.2">
      <c r="A13" s="96"/>
      <c r="B13" s="96"/>
      <c r="D13" s="95"/>
      <c r="F13" s="95"/>
      <c r="G13" s="95"/>
      <c r="H13" s="95"/>
      <c r="I13" s="95"/>
    </row>
    <row r="14" spans="1:12" s="37" customFormat="1" ht="12.75" x14ac:dyDescent="0.2">
      <c r="A14" s="95" t="s">
        <v>63</v>
      </c>
      <c r="B14" s="97">
        <v>40360</v>
      </c>
      <c r="C14" s="95" t="s">
        <v>64</v>
      </c>
      <c r="D14" s="97">
        <v>40724</v>
      </c>
      <c r="E14" s="95"/>
      <c r="F14" s="95"/>
      <c r="G14" s="95"/>
      <c r="H14" s="95"/>
      <c r="I14" s="95"/>
    </row>
    <row r="15" spans="1:12" s="194" customFormat="1" ht="12.75" x14ac:dyDescent="0.2">
      <c r="A15" s="194" t="s">
        <v>145</v>
      </c>
    </row>
    <row r="16" spans="1:12" s="37" customFormat="1" ht="12.75" x14ac:dyDescent="0.2"/>
    <row r="17" spans="1:9" s="37" customFormat="1" ht="15" x14ac:dyDescent="0.25">
      <c r="A17" s="101" t="s">
        <v>61</v>
      </c>
      <c r="B17" s="102"/>
      <c r="C17" s="102"/>
      <c r="D17" s="102"/>
      <c r="E17" s="102"/>
      <c r="F17" s="102"/>
      <c r="G17" s="102"/>
      <c r="H17" s="102"/>
    </row>
    <row r="18" spans="1:9" s="37" customFormat="1" ht="12.75" x14ac:dyDescent="0.2">
      <c r="I18" s="94" t="s">
        <v>5</v>
      </c>
    </row>
    <row r="19" spans="1:9" s="37" customFormat="1" ht="12.75" x14ac:dyDescent="0.2">
      <c r="A19" s="37" t="s">
        <v>52</v>
      </c>
      <c r="I19" s="93">
        <v>1185000</v>
      </c>
    </row>
    <row r="20" spans="1:9" s="37" customFormat="1" ht="12.75" x14ac:dyDescent="0.2">
      <c r="A20" s="37" t="s">
        <v>53</v>
      </c>
      <c r="I20" s="98">
        <v>-25000</v>
      </c>
    </row>
    <row r="21" spans="1:9" s="37" customFormat="1" ht="12.75" x14ac:dyDescent="0.2">
      <c r="H21" s="66" t="s">
        <v>56</v>
      </c>
      <c r="I21" s="91">
        <f>SUM(I19:I20)</f>
        <v>1160000</v>
      </c>
    </row>
    <row r="22" spans="1:9" ht="12.75" x14ac:dyDescent="0.2">
      <c r="A22" s="37"/>
      <c r="I22" s="92"/>
    </row>
    <row r="23" spans="1:9" ht="15" x14ac:dyDescent="0.25">
      <c r="A23" s="101" t="s">
        <v>60</v>
      </c>
      <c r="B23" s="100"/>
      <c r="C23" s="100"/>
      <c r="D23" s="100"/>
      <c r="E23" s="100"/>
      <c r="F23" s="100"/>
      <c r="G23" s="100"/>
      <c r="H23" s="100"/>
    </row>
    <row r="24" spans="1:9" s="37" customFormat="1" ht="12.75" x14ac:dyDescent="0.2">
      <c r="I24" s="94" t="s">
        <v>5</v>
      </c>
    </row>
    <row r="25" spans="1:9" s="37" customFormat="1" ht="12.75" x14ac:dyDescent="0.2">
      <c r="A25" s="37" t="s">
        <v>59</v>
      </c>
      <c r="I25" s="93">
        <v>1400000</v>
      </c>
    </row>
    <row r="26" spans="1:9" s="37" customFormat="1" ht="12.75" x14ac:dyDescent="0.2">
      <c r="A26" s="37" t="s">
        <v>54</v>
      </c>
      <c r="I26" s="93">
        <v>55000</v>
      </c>
    </row>
    <row r="27" spans="1:9" s="37" customFormat="1" ht="12.75" x14ac:dyDescent="0.2">
      <c r="H27" s="66" t="s">
        <v>55</v>
      </c>
      <c r="I27" s="99">
        <f>SUM(I25:I26)</f>
        <v>1455000</v>
      </c>
    </row>
    <row r="28" spans="1:9" s="37" customFormat="1" ht="12.75" x14ac:dyDescent="0.2">
      <c r="I28" s="91"/>
    </row>
    <row r="29" spans="1:9" s="37" customFormat="1" ht="12.75" x14ac:dyDescent="0.2">
      <c r="H29" s="66" t="s">
        <v>57</v>
      </c>
      <c r="I29" s="93">
        <f>I21-I27</f>
        <v>-295000</v>
      </c>
    </row>
    <row r="30" spans="1:9" s="37" customFormat="1" ht="5.0999999999999996" customHeight="1" x14ac:dyDescent="0.2">
      <c r="I30" s="91"/>
    </row>
    <row r="31" spans="1:9" s="37" customFormat="1" ht="12.75" x14ac:dyDescent="0.2">
      <c r="H31" s="66" t="s">
        <v>58</v>
      </c>
      <c r="I31" s="93">
        <v>100000</v>
      </c>
    </row>
    <row r="32" spans="1:9" s="37" customFormat="1" ht="5.0999999999999996" customHeight="1" x14ac:dyDescent="0.2">
      <c r="H32" s="66"/>
      <c r="I32" s="93"/>
    </row>
    <row r="33" spans="8:10" s="37" customFormat="1" ht="12.75" x14ac:dyDescent="0.2">
      <c r="H33" s="66" t="s">
        <v>139</v>
      </c>
      <c r="I33" s="182">
        <f>I29+I31</f>
        <v>-195000</v>
      </c>
    </row>
    <row r="34" spans="8:10" s="37" customFormat="1" ht="12.75" x14ac:dyDescent="0.2">
      <c r="I34" s="91"/>
    </row>
    <row r="35" spans="8:10" s="37" customFormat="1" ht="12.75" x14ac:dyDescent="0.2">
      <c r="H35" s="67" t="s">
        <v>138</v>
      </c>
      <c r="I35" s="181">
        <f>-I33</f>
        <v>195000</v>
      </c>
    </row>
    <row r="36" spans="8:10" s="37" customFormat="1" ht="12.75" x14ac:dyDescent="0.2">
      <c r="H36" s="18" t="s">
        <v>127</v>
      </c>
      <c r="I36" s="169">
        <f>'2 Direct Personnel'!$I$101</f>
        <v>55718</v>
      </c>
    </row>
    <row r="37" spans="8:10" s="37" customFormat="1" ht="13.5" thickBot="1" x14ac:dyDescent="0.25">
      <c r="H37" s="195" t="s">
        <v>146</v>
      </c>
      <c r="I37" s="177">
        <f>I35/I36</f>
        <v>3.4997666822211855</v>
      </c>
      <c r="J37" s="39" t="s">
        <v>140</v>
      </c>
    </row>
    <row r="38" spans="8:10" s="37" customFormat="1" ht="13.5" thickTop="1" x14ac:dyDescent="0.2"/>
    <row r="39" spans="8:10" s="37" customFormat="1" ht="12.75" x14ac:dyDescent="0.2"/>
  </sheetData>
  <mergeCells count="4">
    <mergeCell ref="A3:I3"/>
    <mergeCell ref="A5:I5"/>
    <mergeCell ref="A6:I6"/>
    <mergeCell ref="A8:I8"/>
  </mergeCells>
  <pageMargins left="0.7" right="0.7"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election activeCell="B18" sqref="B18"/>
    </sheetView>
  </sheetViews>
  <sheetFormatPr defaultRowHeight="11.25" x14ac:dyDescent="0.2"/>
  <cols>
    <col min="1" max="1" width="56" customWidth="1"/>
    <col min="2" max="2" width="17" customWidth="1"/>
    <col min="3" max="3" width="10.1640625" customWidth="1"/>
    <col min="4" max="4" width="10.5" bestFit="1" customWidth="1"/>
  </cols>
  <sheetData>
    <row r="1" spans="1:12" x14ac:dyDescent="0.2">
      <c r="B1" s="18" t="s">
        <v>10</v>
      </c>
    </row>
    <row r="3" spans="1:12" ht="12.75" x14ac:dyDescent="0.2">
      <c r="A3" s="57" t="s">
        <v>214</v>
      </c>
      <c r="B3" s="48"/>
    </row>
    <row r="4" spans="1:12" ht="47.25" customHeight="1" x14ac:dyDescent="0.2">
      <c r="A4" s="434" t="s">
        <v>215</v>
      </c>
      <c r="B4" s="434"/>
      <c r="K4" s="434"/>
      <c r="L4" s="434"/>
    </row>
    <row r="5" spans="1:12" ht="33.75" x14ac:dyDescent="0.2">
      <c r="A5" s="63" t="s">
        <v>1</v>
      </c>
      <c r="B5" s="63" t="s">
        <v>33</v>
      </c>
    </row>
    <row r="6" spans="1:12" x14ac:dyDescent="0.2">
      <c r="A6" s="42" t="s">
        <v>210</v>
      </c>
      <c r="B6" s="243">
        <v>25</v>
      </c>
    </row>
    <row r="7" spans="1:12" x14ac:dyDescent="0.2">
      <c r="A7" s="42"/>
      <c r="B7" s="243"/>
    </row>
    <row r="8" spans="1:12" x14ac:dyDescent="0.2">
      <c r="A8" s="42"/>
      <c r="B8" s="244"/>
    </row>
    <row r="9" spans="1:12" x14ac:dyDescent="0.2">
      <c r="A9" s="42"/>
      <c r="B9" s="244"/>
    </row>
    <row r="10" spans="1:12" x14ac:dyDescent="0.2">
      <c r="A10" s="42"/>
      <c r="B10" s="244"/>
    </row>
    <row r="11" spans="1:12" x14ac:dyDescent="0.2">
      <c r="A11" s="42"/>
      <c r="B11" s="244"/>
    </row>
    <row r="12" spans="1:12" x14ac:dyDescent="0.2">
      <c r="A12" s="42"/>
      <c r="B12" s="244"/>
    </row>
    <row r="13" spans="1:12" x14ac:dyDescent="0.2">
      <c r="A13" s="42"/>
      <c r="B13" s="244"/>
    </row>
    <row r="14" spans="1:12" x14ac:dyDescent="0.2">
      <c r="A14" s="42"/>
      <c r="B14" s="244"/>
    </row>
    <row r="15" spans="1:12" x14ac:dyDescent="0.2">
      <c r="A15" s="42"/>
      <c r="B15" s="244"/>
    </row>
    <row r="16" spans="1:12" x14ac:dyDescent="0.2">
      <c r="A16" s="42"/>
      <c r="B16" s="56"/>
    </row>
    <row r="17" spans="1:2" ht="17.25" customHeight="1" thickBot="1" x14ac:dyDescent="0.25">
      <c r="A17" s="195" t="s">
        <v>216</v>
      </c>
      <c r="B17" s="283">
        <f>SUM(B6:B16)</f>
        <v>25</v>
      </c>
    </row>
    <row r="18" spans="1:2" ht="12" thickTop="1" x14ac:dyDescent="0.2">
      <c r="B18" s="21"/>
    </row>
    <row r="19" spans="1:2" x14ac:dyDescent="0.2">
      <c r="B19" s="21"/>
    </row>
    <row r="20" spans="1:2" x14ac:dyDescent="0.2">
      <c r="B20" s="21"/>
    </row>
  </sheetData>
  <mergeCells count="2">
    <mergeCell ref="K4:L4"/>
    <mergeCell ref="A4:B4"/>
  </mergeCells>
  <pageMargins left="0.88"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General Information </vt:lpstr>
      <vt:lpstr>Checklist</vt:lpstr>
      <vt:lpstr>1 Cover</vt:lpstr>
      <vt:lpstr>2 Direct Personnel</vt:lpstr>
      <vt:lpstr>3 Equipment Use Fee (Indirect)</vt:lpstr>
      <vt:lpstr>4 Fixed Direct Materials</vt:lpstr>
      <vt:lpstr>5 Subsidy Worksheet</vt:lpstr>
      <vt:lpstr>6 Lookback Analysis</vt:lpstr>
      <vt:lpstr>Variable Direct Materials</vt:lpstr>
      <vt:lpstr>'1 Cover'!Print_Area</vt:lpstr>
      <vt:lpstr>'2 Direct Personnel'!Print_Area</vt:lpstr>
      <vt:lpstr>'3 Equipment Use Fee (Indirect)'!Print_Area</vt:lpstr>
      <vt:lpstr>'4 Fixed Direct Materials'!Print_Area</vt:lpstr>
      <vt:lpstr>'6 Lookback Analysis'!Print_Area</vt:lpstr>
      <vt:lpstr>'Variable Direct Materials'!Print_Area</vt:lpstr>
      <vt:lpstr>'2 Direct Personnel'!Print_Titles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Stuart, John D (HSC)</cp:lastModifiedBy>
  <cp:lastPrinted>2012-02-07T21:02:53Z</cp:lastPrinted>
  <dcterms:created xsi:type="dcterms:W3CDTF">2007-10-18T17:01:47Z</dcterms:created>
  <dcterms:modified xsi:type="dcterms:W3CDTF">2019-07-25T17:11:42Z</dcterms:modified>
</cp:coreProperties>
</file>